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C:\Users\onetech\Downloads\"/>
    </mc:Choice>
  </mc:AlternateContent>
  <xr:revisionPtr revIDLastSave="0" documentId="8_{F12302CB-DFFD-4FFF-ACDC-673A89EA4313}" xr6:coauthVersionLast="47" xr6:coauthVersionMax="47" xr10:uidLastSave="{00000000-0000-0000-0000-000000000000}"/>
  <bookViews>
    <workbookView xWindow="20370" yWindow="-120" windowWidth="29040" windowHeight="15840" firstSheet="4" activeTab="4" xr2:uid="{E710C889-1769-F14D-A725-98DC35CBE0F5}"/>
  </bookViews>
  <sheets>
    <sheet name="Q&amp;A JP" sheetId="18" r:id="rId1"/>
    <sheet name="Estimate" sheetId="19" state="hidden" r:id="rId2"/>
    <sheet name="Version" sheetId="12" r:id="rId3"/>
    <sheet name="Environment" sheetId="11" r:id="rId4"/>
    <sheet name="Infra-Stage" sheetId="21" r:id="rId5"/>
    <sheet name="Infra-Prod" sheetId="5" r:id="rId6"/>
    <sheet name="Infra history" sheetId="13" state="hidden" r:id="rId7"/>
    <sheet name="Cost DEV" sheetId="8" state="hidden" r:id="rId8"/>
    <sheet name="Cost Stage" sheetId="16" r:id="rId9"/>
    <sheet name="Cost PROD Min" sheetId="20" r:id="rId10"/>
    <sheet name="Cost PROD Max" sheetId="14" r:id="rId11"/>
  </sheets>
  <definedNames>
    <definedName name="_xlnm.Print_Area" localSheetId="9">'Cost PROD Min'!$A$1:$I$40</definedName>
    <definedName name="_xlnm.Print_Area" localSheetId="8">'Cost Stage'!$A$1:$I$32</definedName>
    <definedName name="_xlnm.Print_Area" localSheetId="3">Environment!$A$1:$N$27</definedName>
    <definedName name="_xlnm.Print_Area" localSheetId="5">'Infra-Prod'!$A$1:$Y$60</definedName>
    <definedName name="_xlnm.Print_Area" localSheetId="4">'Infra-Stage'!$A$1:$Y$50</definedName>
    <definedName name="_xlnm.Print_Area" localSheetId="0">'Q&amp;A JP'!$A$1:$D$19</definedName>
    <definedName name="_xlnm.Print_Area" localSheetId="2">Version!$A$1:$E$23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6" l="1"/>
  <c r="G4" i="16"/>
  <c r="G3" i="16"/>
  <c r="G8" i="16"/>
  <c r="G9" i="16"/>
  <c r="G4" i="14"/>
  <c r="G5" i="14"/>
  <c r="G7" i="14"/>
  <c r="G7" i="20"/>
  <c r="G5" i="20"/>
  <c r="G4" i="20"/>
  <c r="G7" i="16"/>
  <c r="G13" i="14" l="1"/>
  <c r="G19" i="14"/>
  <c r="G18" i="14"/>
  <c r="G15" i="14"/>
  <c r="G18" i="16"/>
  <c r="G17" i="16"/>
  <c r="G20" i="20"/>
  <c r="G19" i="20"/>
  <c r="G16" i="20" l="1"/>
  <c r="G33" i="20"/>
  <c r="G34" i="20"/>
  <c r="G11" i="14" l="1"/>
  <c r="G13" i="20"/>
  <c r="G30" i="20"/>
  <c r="G29" i="20"/>
  <c r="G28" i="20"/>
  <c r="G26" i="20"/>
  <c r="G23" i="20"/>
  <c r="G15" i="20"/>
  <c r="G14" i="20"/>
  <c r="G9" i="20"/>
  <c r="G8" i="20"/>
  <c r="G3" i="20"/>
  <c r="G9" i="14"/>
  <c r="G8" i="14"/>
  <c r="G34" i="14"/>
  <c r="G33" i="14"/>
  <c r="G26" i="14"/>
  <c r="G30" i="14"/>
  <c r="G36" i="20" l="1"/>
  <c r="G37" i="20" s="1"/>
  <c r="G24" i="16"/>
  <c r="G23" i="16"/>
  <c r="G22" i="16"/>
  <c r="G14" i="16"/>
  <c r="G13" i="16"/>
  <c r="G11" i="16"/>
  <c r="G10" i="16"/>
  <c r="G25" i="16" s="1"/>
  <c r="G26" i="16" s="1"/>
  <c r="G23" i="14"/>
  <c r="G28" i="14"/>
  <c r="G29" i="14"/>
  <c r="G22" i="14"/>
  <c r="G14" i="14"/>
  <c r="G3" i="14"/>
  <c r="I12" i="8"/>
  <c r="G36" i="14" l="1"/>
  <c r="G37" i="14" s="1"/>
  <c r="I3" i="8" l="1"/>
  <c r="I13" i="8" l="1"/>
  <c r="I8" i="8"/>
  <c r="I6" i="8"/>
  <c r="I5" i="8"/>
  <c r="I7" i="8"/>
  <c r="I14" i="8"/>
  <c r="I4" i="8"/>
  <c r="I16" i="8" l="1"/>
  <c r="I17" i="8" s="1"/>
</calcChain>
</file>

<file path=xl/sharedStrings.xml><?xml version="1.0" encoding="utf-8"?>
<sst xmlns="http://schemas.openxmlformats.org/spreadsheetml/2006/main" count="562" uniqueCount="211">
  <si>
    <t>＜質問＞</t>
    <rPh sb="1" eb="3">
      <t>シツモン</t>
    </rPh>
    <phoneticPr fontId="1"/>
  </si>
  <si>
    <t>システム開発</t>
    <rPh sb="4" eb="6">
      <t>カイハツ</t>
    </rPh>
    <phoneticPr fontId="1"/>
  </si>
  <si>
    <t>回答</t>
  </si>
  <si>
    <t>AWS</t>
    <phoneticPr fontId="1"/>
  </si>
  <si>
    <t>IAMを発行致します。
現在は他のシステムの稼働しているので、今回のシステムに必要な権限を各種指定してください。</t>
  </si>
  <si>
    <t>Danh sách quyền để triển khai:
- Triển khai hạ tầng cho môi trường WEB:
Route53FullAccess
AmazonEC2FullAccess
AmazonVPCFullAccess
AWSRDSFullAccess
AutoScalingFullAccess
ElasticLoadBalancingFullAccess
AmazonS3FullAccess
CloudWatchFullAccess
CloudFrontFullAccess
AWSWAFFullAccess
AmazonSQSFullAccess (nếu hệ thống có xử lý job như gửi mail...)
AmazonSNSFullAccess
- CICD:
AWSCodePipeline_FullAccess
AWSCodeBuildAdminAccess
- Monitor bill
AWSBillingReadOnlyAccess
*(Recomand policy permission):
Infra:
AdminFullAccess
- Monitor bill
AWSBillingReadOnlyAccess</t>
  </si>
  <si>
    <t>EC2のインスタンスサイズは何を検討されておりますか？</t>
  </si>
  <si>
    <t>- Nếu request &lt; 70~100 request / minutes
Đề xuất EC2: t3.medium
- Nếu Request: 70~200 request / minutes 
Đề xuất EC2: m5a.large
- Nếu Request: 200~400 request / minutes 
Đề xuất sử dụng load balancer auto scaling 2 server m5a.large
(số lượng request còn phụ thuộc vào performance code laravel + và database)</t>
  </si>
  <si>
    <t>バックアップなどは行いますか？
行う場合スナップショットの自動バックアップなど詳しくご教示下さい。</t>
  </si>
  <si>
    <t>Chúng tôi sử dụng AWS Backup để tự động backup EC2, S3 mỗi ngày, mỗi tuần, mỗi tháng
Riêng trường hợp RDS thì cần cấu hình backup bên trong RDS có hỗ trợ backup theo mỗi 2 giờ</t>
  </si>
  <si>
    <t>保守</t>
    <rPh sb="0" eb="2">
      <t>ホシュ</t>
    </rPh>
    <phoneticPr fontId="1"/>
  </si>
  <si>
    <t>性能要件を教えてください。(月間アクセス数想定)
実施（2024年10月～）半年程度は、ID登録を30～100件程度を想定しています。各ID毎にオリジナルMixingを5～10件程度作成すると想定。アクセス数は恐らく1日あたり100～200程度と予想。クライアントの利用シーンとしては、アクセスした状態を長時間（6～10時間程度）保持する形で利用するものと予想しています。（内田）</t>
  </si>
  <si>
    <t>Có thể tham khảo mục trả lời số 2
Key access login for long time chủ yếu xử lý ở laravel
Còn access file thì sử dụng S3 nên ko ảnh hưởng performance
Dự báo traffic từ đầu - 6 tháng:
Dự báo số lượng request mỗi ngày:
Trung bình: 65 ID/tháng = khoảng 2-3 request/ngày
Request tạo Mixing:
Trung bình: 7.5 Mixing/ID
65 ID x 7.5 Mixing = 487.5 Mixing/tháng
Khoảng 16-17 request tạo Mixing/ngày
Request truy cập thông thường:
100-200 lượt truy cập/ngày
Request duy trì phiên:
Giả sử mỗi phiên cần 1 request/giờ để duy trì
Trung bình 8 giờ/phiên
150 (trung bình) x 8 = 1200 request duy trì phiên/ngày
Tổng số request dự kiến mỗi ngày:
2-3 (đăng ký) + 16-17 (tạo Mixing) + 100-200 (truy cập) + 1200 (duy trì phiên) ≈ 1318-1420 request/ngày
Dự báo cho mỗi tháng:
1318 x 30 = 39,540 request/tháng (ước tính thấp)
1420 x 30 = 42,600 request/tháng (ước tính cao)
Sử dụng cấu hình thấp EC2: t3.medium có thể đối ứng cho trường hợp này. 
(Tuy nhiên tôi khuyến nghị sử dụng alb + auto scaling + rds để tối ưu việc xử lý performance)</t>
  </si>
  <si>
    <t>作成後の保守はどのような予定でしょうか？外注が必要でしょうか？
もしご自身でする場合はどのような時にアラートが上がりコチラと連携を取るイメージでしょうか？</t>
  </si>
  <si>
    <t>Về mặt mantainance sẽ sử dụng cloudwach alarm + cloudwatch logs để theo dõi hiện trạng server
cloudwach alarm: CPU, RAM, Web bị quá tải, bị tấn công..., alert khi nó error log.
Khi có lỗi alert từ cloudwatch log thì bên phía dev sẽ tiến hành fix và triển khai deloy lên production.
Deploy định kỳ đối với lỗi ko ảnh hưởng hệ thống. Hot fix đối với lỗi ảnh hưởng hệ thống và nghiệp vụ.</t>
  </si>
  <si>
    <t>サーバー攻撃などどのようなものに対応予定ですか？
CloudWatchなどの監視体制とセキュリティの設計要件を教えてください。</t>
  </si>
  <si>
    <t>Sử dụng cloudwatch để monitor, sử dụng aws WAF + Cloudfront để handle Security.
Ngoài ra sử dụng vpc private subnet + security group + bastion host để bảo mật EC2 server tránh trường hợp access trái phép.</t>
  </si>
  <si>
    <t>テスト環境はどこまで検討なさっておりますか？
対応端末やブラウザなどお教えください。</t>
  </si>
  <si>
    <t>iphone 13 Pro --&gt; iOS 16, Chrome, Safari
ipad Pros 10.5inch --&gt; iOS 15.5  ,Chrome, Safari
Galaxy S22 --&gt; Android 14, Chrome
Galaxy Tab A2016 --&gt; Android 8, Chrome
Mac:safari
Win: Chrome, Edge (Anh Đăng xác nhận)</t>
  </si>
  <si>
    <t>コスト</t>
    <phoneticPr fontId="1"/>
  </si>
  <si>
    <t>今回のシステムでは月どのくらいのコストをAWSで想定しておりますか？</t>
  </si>
  <si>
    <t>Dự đoán cost giao động từ 200~250$ mỗi tháng.
Có thể review tăng / giảm cost sau khi site hoạt động tầm 1,2 tháng.</t>
  </si>
  <si>
    <t>ドメイン</t>
    <phoneticPr fontId="1"/>
  </si>
  <si>
    <t>AWS登録後、ドメインを設定しますのでRoute53のネームサーバーの情報を教えてください。</t>
  </si>
  <si>
    <t>Tôi sẽ tạo Hostzone dựa vào domain của bạn và gửi cấu hình name server (NS)
(Nếu bạn có sẳn domain)</t>
  </si>
  <si>
    <t>SSLについては無料のもので対応し、
AWS内で自動更新するように組めますでしょうか？</t>
    <rPh sb="8" eb="10">
      <t>ムリョウ</t>
    </rPh>
    <rPh sb="14" eb="16">
      <t>タイオウ</t>
    </rPh>
    <rPh sb="22" eb="23">
      <t>ナイ</t>
    </rPh>
    <rPh sb="24" eb="26">
      <t>ジドウ</t>
    </rPh>
    <rPh sb="26" eb="28">
      <t>コウシン</t>
    </rPh>
    <rPh sb="33" eb="34">
      <t>ク</t>
    </rPh>
    <phoneticPr fontId="1"/>
  </si>
  <si>
    <t>Using EC2 thông qua cloudfront hoặc ALB (load balance) só thể sử dụng aws Certificate  for free SSL</t>
  </si>
  <si>
    <t>別件</t>
    <rPh sb="0" eb="2">
      <t>ベッケン</t>
    </rPh>
    <phoneticPr fontId="1"/>
  </si>
  <si>
    <t>ネット</t>
    <phoneticPr fontId="1"/>
  </si>
  <si>
    <t>固定IPなど契約なさいますか？あればご教示ください。</t>
  </si>
  <si>
    <t>Nếu sử dụng load balancer thì ko cần sử dụng Elastic IP</t>
  </si>
  <si>
    <t>1. Build EC2 run WEB (Required)</t>
  </si>
  <si>
    <t>day</t>
  </si>
  <si>
    <t>2. Build Auto scaling Load balancer</t>
  </si>
  <si>
    <t>3. Build SSL + Cloudfront (required)</t>
  </si>
  <si>
    <t>4. Config cloudwatch monitor + alert</t>
  </si>
  <si>
    <t>5. Config WAF security rule (SQL Injection, Country limit)</t>
  </si>
  <si>
    <t>6. Build infra as code (using terraform)</t>
  </si>
  <si>
    <t>days</t>
  </si>
  <si>
    <t>7. Triển khai môi trường dev</t>
  </si>
  <si>
    <t>8. Triển khai môi trường stage</t>
  </si>
  <si>
    <t>9. Triển khai deploy môi trường prod  (required)</t>
  </si>
  <si>
    <t>10. Cấu hình backup</t>
  </si>
  <si>
    <t>11. Define kiến trúc + Estimate</t>
  </si>
  <si>
    <t>Version</t>
  </si>
  <si>
    <t>Change</t>
  </si>
  <si>
    <t>Updated At</t>
  </si>
  <si>
    <t>1.0.0</t>
  </si>
  <si>
    <t>Create infra, estimate stage, prod</t>
  </si>
  <si>
    <t>2024年08月01日</t>
  </si>
  <si>
    <t>1.0.2</t>
  </si>
  <si>
    <t>Change infra, cost stage</t>
  </si>
  <si>
    <t>2024年08月16日</t>
  </si>
  <si>
    <t>INFRASTRUCTURE</t>
  </si>
  <si>
    <t>1. Development</t>
  </si>
  <si>
    <t xml:space="preserve">  ■（仮）開発環境
・Docker image
・プログラミング言語：
・Frontend: 
 + TypeScript, Vue3, ElementUI, Vite
・Backend:
 + Laravel 10
 + php, php-fpm 8.1
・Webサーバー：Nginx 1.18
・RDS: MySql8</t>
  </si>
  <si>
    <t>2. Security</t>
  </si>
  <si>
    <t>Main service put in VPC Private subnet, only bastion host can connect.</t>
  </si>
  <si>
    <t>Bastion host using security group only allow specific IP and using hashkey to connect.</t>
  </si>
  <si>
    <t>Using WAF to security: OWASP rule, Allow Vietnam, Japan cann access</t>
  </si>
  <si>
    <t>3. Failover</t>
  </si>
  <si>
    <t>RDS Mysql setting single AZ</t>
  </si>
  <si>
    <t>4. Monitoring</t>
  </si>
  <si>
    <t>Using cloudwatch, cloudwatch log, aws SNS notification</t>
  </si>
  <si>
    <t>5. Performance</t>
  </si>
  <si>
    <t>Using ECS</t>
  </si>
  <si>
    <t>6. Mail service</t>
  </si>
  <si>
    <t>Using API gateway, SQS, Lambda, SES for sendmail</t>
  </si>
  <si>
    <t>Monitor mail delivery, bounce, complaint using DynamoDB, SNS</t>
  </si>
  <si>
    <t>VPC</t>
  </si>
  <si>
    <t>Region: Tokyo (ap-northeast-1)</t>
  </si>
  <si>
    <t>01 VPC, CIDR = "10.10.0.0/16", 01 Internet Gateway, 0 NAT Gateway, 01 Bastion Host</t>
  </si>
  <si>
    <t>Subnets:</t>
  </si>
  <si>
    <t>02 Public Subnets in three different AZs in the region, IP Range ["10.10.0.0/24", "10.10.2.0/24"]</t>
  </si>
  <si>
    <t>Config:</t>
  </si>
  <si>
    <t>Setting VPC endpoint S3</t>
  </si>
  <si>
    <t>Security group public subnet inbound open port 22 only allow specific IP, outbound allow all</t>
  </si>
  <si>
    <t>Security group private subnet Inbound: 80, 3306, 22 allow CIDR</t>
  </si>
  <si>
    <t>RDS Mysql setting single AZ, backup every 2 hours and keep backup file 7 days</t>
  </si>
  <si>
    <t>S3 backup every day, keep backup 7 days</t>
  </si>
  <si>
    <t>Using  ALB load balancer, ECS</t>
  </si>
  <si>
    <t>02 Private Subnets for Server Layer, IP Range ["10.10.20.0/24", "10.10.22.0/24"]</t>
  </si>
  <si>
    <t>02 Private Subets for Data Layer, IP Range ["10.10.30.0/24", "10.10.32.0/24"]</t>
  </si>
  <si>
    <t>No</t>
  </si>
  <si>
    <t>説明</t>
  </si>
  <si>
    <t>サービス</t>
  </si>
  <si>
    <t>Service name</t>
  </si>
  <si>
    <t>Type</t>
  </si>
  <si>
    <t>数量</t>
  </si>
  <si>
    <t>月間費用</t>
  </si>
  <si>
    <t>固定費・変動費</t>
  </si>
  <si>
    <t xml:space="preserve"> </t>
  </si>
  <si>
    <t>Server</t>
  </si>
  <si>
    <t>EC2(2vCPU, 4GB Ram)</t>
  </si>
  <si>
    <t>t4.medium</t>
  </si>
  <si>
    <t>$0.0544/hour, 24 hour/day, 31 day/month</t>
  </si>
  <si>
    <t>固定費</t>
  </si>
  <si>
    <t>EBS SSD (gp3)</t>
  </si>
  <si>
    <t>20GB</t>
  </si>
  <si>
    <t>$0.096/GB-month</t>
  </si>
  <si>
    <t>Web static, file</t>
  </si>
  <si>
    <t>Cloudfront</t>
  </si>
  <si>
    <t>Request</t>
  </si>
  <si>
    <t>$1.2/ milion request</t>
  </si>
  <si>
    <t>変動費</t>
  </si>
  <si>
    <t>File storage</t>
  </si>
  <si>
    <t>S3</t>
  </si>
  <si>
    <t>Storage</t>
  </si>
  <si>
    <t>30GB</t>
  </si>
  <si>
    <t>$0.025/GB</t>
  </si>
  <si>
    <t>Data Transfer</t>
  </si>
  <si>
    <t>10GB</t>
  </si>
  <si>
    <t>$0.114/GB</t>
  </si>
  <si>
    <t>Mail service</t>
  </si>
  <si>
    <t>Simple mail service</t>
  </si>
  <si>
    <t>SES</t>
  </si>
  <si>
    <t>1000 mails</t>
  </si>
  <si>
    <t>$0.10 / 1000 emails send</t>
  </si>
  <si>
    <t>Simple queue service</t>
  </si>
  <si>
    <t>SQS</t>
  </si>
  <si>
    <t>$0.50 / 1 milion</t>
  </si>
  <si>
    <t>Simple notification service</t>
  </si>
  <si>
    <t>SNS</t>
  </si>
  <si>
    <t>CICD</t>
  </si>
  <si>
    <t>Code pipeline</t>
  </si>
  <si>
    <t xml:space="preserve"> costs $1.00 per active pipeline* per month</t>
  </si>
  <si>
    <t>Code build</t>
  </si>
  <si>
    <t>50 times</t>
  </si>
  <si>
    <t>$0.20 each times</t>
  </si>
  <si>
    <t>Monitoring</t>
  </si>
  <si>
    <t>CloudWatch</t>
  </si>
  <si>
    <t>Log</t>
  </si>
  <si>
    <t>1GB</t>
  </si>
  <si>
    <t>$0.76/GB</t>
  </si>
  <si>
    <t>Alarms</t>
  </si>
  <si>
    <t>Standard Resolution (60 sec), $0.10 per alarm metric</t>
  </si>
  <si>
    <t>Domain DNS</t>
  </si>
  <si>
    <t>Route 53</t>
  </si>
  <si>
    <t>Hosted Zones</t>
  </si>
  <si>
    <t xml:space="preserve">1 domain, $0.50 per hosted zone / month </t>
  </si>
  <si>
    <t>TAX</t>
  </si>
  <si>
    <t>Total</t>
  </si>
  <si>
    <t>(This cost is only for reference, does not include unexpected additional service or data transfer fees)</t>
  </si>
  <si>
    <t>CMS ALB</t>
  </si>
  <si>
    <t>Elastic Load Balance</t>
  </si>
  <si>
    <t>ALB</t>
  </si>
  <si>
    <t>$0.0243 per Application Load Balancer-hour</t>
  </si>
  <si>
    <t>ECS</t>
  </si>
  <si>
    <t>Fargate</t>
  </si>
  <si>
    <t>vCPU</t>
  </si>
  <si>
    <t>1vCPU: 0.05/hours</t>
  </si>
  <si>
    <t>Memory Ram</t>
  </si>
  <si>
    <t>4GB</t>
  </si>
  <si>
    <t>1GB: 0.005/hours</t>
  </si>
  <si>
    <t xml:space="preserve">20 GB (no additional charge) </t>
  </si>
  <si>
    <t>ECR</t>
  </si>
  <si>
    <t>Docker image</t>
  </si>
  <si>
    <t>5GB</t>
  </si>
  <si>
    <t>0.10 per GB</t>
  </si>
  <si>
    <t>Database</t>
  </si>
  <si>
    <t>RDS</t>
  </si>
  <si>
    <t>db.t3.small</t>
  </si>
  <si>
    <t>$0.052 /hour, 24 hour/day, 31 day/month</t>
  </si>
  <si>
    <t>$0.138/GB-month</t>
  </si>
  <si>
    <t>Network</t>
  </si>
  <si>
    <t>Elastic IP</t>
  </si>
  <si>
    <t>$0.005 per additional IP address / hour</t>
  </si>
  <si>
    <t>DynamoDB</t>
  </si>
  <si>
    <t xml:space="preserve">Read Request Units </t>
  </si>
  <si>
    <t>$0.25 per million read request units</t>
  </si>
  <si>
    <t>Write Request Units</t>
  </si>
  <si>
    <t>$1.25 per million write request units
Only tracking mail bounce or compaint writed</t>
  </si>
  <si>
    <t>Lambda Ram 512mb, runtime 2000ms</t>
  </si>
  <si>
    <t>Request costs</t>
  </si>
  <si>
    <t>$0.20/month / 1 milion</t>
  </si>
  <si>
    <t>Execution costs</t>
  </si>
  <si>
    <t>$16.67/month / 1 milion</t>
  </si>
  <si>
    <t>Tax 10%</t>
  </si>
  <si>
    <t>db.t3.medium</t>
  </si>
  <si>
    <t>$0.104/hour, 24 hour/day, 31 day/month</t>
  </si>
  <si>
    <t>Bastion (t2.micro)</t>
  </si>
  <si>
    <t>$0.0152/hour, 24 hour/day, 31 day/month</t>
  </si>
  <si>
    <t>NAT (Use PROD)</t>
  </si>
  <si>
    <t>$0.062/hour, 24 hour/day, 31 day/month
NAT required if connect API third party via internet</t>
  </si>
  <si>
    <t>10000 mails</t>
  </si>
  <si>
    <t>100GB</t>
  </si>
  <si>
    <t>Backup</t>
  </si>
  <si>
    <t>Weekly</t>
  </si>
  <si>
    <t>100 GB</t>
  </si>
  <si>
    <t>$0.06/GB</t>
  </si>
  <si>
    <t>EC2</t>
  </si>
  <si>
    <t>80 GB</t>
  </si>
  <si>
    <t>$0.05/GB</t>
  </si>
  <si>
    <t>Daily</t>
  </si>
  <si>
    <t>50 GB</t>
  </si>
  <si>
    <t>$0.095/GB</t>
  </si>
  <si>
    <t>10 times</t>
  </si>
  <si>
    <t>Cloudtrail</t>
  </si>
  <si>
    <t>Events</t>
  </si>
  <si>
    <t>10 GB</t>
  </si>
  <si>
    <t>$2.5/GB</t>
  </si>
  <si>
    <t>$0.35/100.000 events</t>
  </si>
  <si>
    <t>Security</t>
  </si>
  <si>
    <t>WAF</t>
  </si>
  <si>
    <t>1 milions</t>
  </si>
  <si>
    <t>$0.60 per 1 million requests</t>
  </si>
  <si>
    <t>Web ACL</t>
  </si>
  <si>
    <t>$5.00 per month (prorated hourly)</t>
  </si>
  <si>
    <t>Rule</t>
  </si>
  <si>
    <t xml:space="preserve"> OWASP rule, Allow Vietnam, Japan access</t>
  </si>
  <si>
    <t>8GB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</si>
</sst>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yyyy&quot;年&quot;m&quot;月&quot;d&quot;日&quot;;@"/>
  </numFmts>
  <fonts count="20">
    <font>
      <sz val="12"/>
      <color theme="1"/>
      <name val="Calibri"/>
      <family val="2"/>
      <scheme val="minor"/>
    </font>
    <font>
      <sz val="12"/>
      <color rgb="FF000000"/>
      <name val="Helvetica"/>
      <family val="2"/>
    </font>
    <font>
      <sz val="12"/>
      <color rgb="FF24292E"/>
      <name val="Helvetica"/>
      <family val="2"/>
    </font>
    <font>
      <b/>
      <i/>
      <sz val="12"/>
      <color rgb="FF24292E"/>
      <name val="Helvetica"/>
      <family val="2"/>
    </font>
    <font>
      <b/>
      <sz val="26"/>
      <color rgb="FF000000"/>
      <name val="Helvetica"/>
      <family val="2"/>
    </font>
    <font>
      <b/>
      <sz val="16"/>
      <color rgb="FF24292E"/>
      <name val="Helvetica"/>
      <family val="2"/>
    </font>
    <font>
      <b/>
      <i/>
      <sz val="16"/>
      <color rgb="FF24292E"/>
      <name val="Helvetica"/>
      <family val="2"/>
    </font>
    <font>
      <sz val="11"/>
      <color theme="1"/>
      <name val="Calibri"/>
      <family val="2"/>
      <scheme val="minor"/>
    </font>
    <font>
      <b/>
      <sz val="11"/>
      <color theme="1"/>
      <name val="Meiryo"/>
      <family val="2"/>
    </font>
    <font>
      <sz val="11"/>
      <color theme="1"/>
      <name val="Meiryo"/>
      <family val="2"/>
    </font>
    <font>
      <sz val="11"/>
      <color rgb="FF16191F"/>
      <name val="Meiryo"/>
      <family val="2"/>
    </font>
    <font>
      <sz val="11"/>
      <color rgb="FFFF0000"/>
      <name val="Calibri"/>
      <family val="2"/>
      <scheme val="minor"/>
    </font>
    <font>
      <b/>
      <sz val="14"/>
      <color theme="1"/>
      <name val="Calibri"/>
      <family val="2"/>
      <scheme val="minor"/>
    </font>
    <font>
      <sz val="8"/>
      <name val="Calibri"/>
      <family val="2"/>
      <scheme val="minor"/>
    </font>
    <font>
      <sz val="14"/>
      <color theme="1"/>
      <name val="Calibri"/>
      <family val="2"/>
      <scheme val="minor"/>
    </font>
    <font>
      <sz val="14"/>
      <color rgb="FF000000"/>
      <name val="Calibri"/>
      <family val="2"/>
      <scheme val="minor"/>
    </font>
    <font>
      <sz val="14"/>
      <color rgb="FFFF0000"/>
      <name val="Calibri"/>
      <family val="2"/>
      <scheme val="minor"/>
    </font>
    <font>
      <sz val="11"/>
      <color rgb="FFFF0000"/>
      <name val="Meiryo"/>
      <family val="2"/>
      <charset val="128"/>
    </font>
    <font>
      <sz val="11"/>
      <color rgb="FFFF0000"/>
      <name val="Meiryo"/>
      <family val="2"/>
    </font>
    <font>
      <sz val="11"/>
      <name val="Meiryo"/>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cellStyleXfs>
  <cellXfs count="90">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6" fillId="0" borderId="1" xfId="0" applyFont="1" applyBorder="1"/>
    <xf numFmtId="0" fontId="2" fillId="0" borderId="1" xfId="0" applyFont="1" applyBorder="1"/>
    <xf numFmtId="0" fontId="3" fillId="0" borderId="1" xfId="0" applyFont="1" applyBorder="1"/>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2" xfId="1" applyFont="1" applyFill="1" applyBorder="1" applyAlignment="1">
      <alignment horizontal="center" vertical="center"/>
    </xf>
    <xf numFmtId="0" fontId="7" fillId="0" borderId="0" xfId="1" applyAlignment="1">
      <alignment vertical="center"/>
    </xf>
    <xf numFmtId="0" fontId="9" fillId="3" borderId="2" xfId="1" applyFont="1" applyFill="1" applyBorder="1" applyAlignment="1">
      <alignment horizontal="center" vertical="center" wrapText="1"/>
    </xf>
    <xf numFmtId="0" fontId="9" fillId="3" borderId="2" xfId="1" applyFont="1" applyFill="1" applyBorder="1" applyAlignment="1">
      <alignment horizontal="left" vertical="center" wrapText="1"/>
    </xf>
    <xf numFmtId="0" fontId="9" fillId="3" borderId="2" xfId="1" applyFont="1" applyFill="1" applyBorder="1" applyAlignment="1">
      <alignment vertical="center" wrapText="1"/>
    </xf>
    <xf numFmtId="0" fontId="10" fillId="3" borderId="2" xfId="1" applyFont="1" applyFill="1" applyBorder="1" applyAlignment="1">
      <alignment horizontal="center" vertical="center" wrapText="1"/>
    </xf>
    <xf numFmtId="164" fontId="10" fillId="3" borderId="2" xfId="1" applyNumberFormat="1" applyFont="1" applyFill="1" applyBorder="1" applyAlignment="1">
      <alignment horizontal="right" vertical="center" wrapText="1"/>
    </xf>
    <xf numFmtId="0" fontId="9" fillId="3" borderId="2" xfId="1" quotePrefix="1" applyFont="1" applyFill="1" applyBorder="1" applyAlignment="1">
      <alignment vertical="center" wrapText="1"/>
    </xf>
    <xf numFmtId="0" fontId="9" fillId="3" borderId="6" xfId="1" applyFont="1" applyFill="1" applyBorder="1" applyAlignment="1">
      <alignment horizontal="center" vertical="center" wrapText="1"/>
    </xf>
    <xf numFmtId="0" fontId="9" fillId="0" borderId="0" xfId="1" applyFont="1" applyAlignment="1">
      <alignment vertical="center"/>
    </xf>
    <xf numFmtId="0" fontId="7" fillId="0" borderId="0" xfId="1" applyAlignment="1">
      <alignment horizontal="left" vertical="center"/>
    </xf>
    <xf numFmtId="0" fontId="9" fillId="3" borderId="5" xfId="1" applyFont="1" applyFill="1" applyBorder="1" applyAlignment="1">
      <alignment horizontal="center" vertical="center" wrapText="1"/>
    </xf>
    <xf numFmtId="0" fontId="9" fillId="3" borderId="5" xfId="1" applyFont="1" applyFill="1" applyBorder="1" applyAlignment="1">
      <alignment horizontal="left" vertical="center" wrapText="1"/>
    </xf>
    <xf numFmtId="0" fontId="11" fillId="0" borderId="2" xfId="1" applyFont="1" applyBorder="1" applyAlignment="1">
      <alignment horizontal="left" vertical="top" wrapText="1"/>
    </xf>
    <xf numFmtId="0" fontId="0" fillId="0" borderId="0" xfId="0" applyAlignment="1">
      <alignment vertical="center"/>
    </xf>
    <xf numFmtId="0" fontId="9" fillId="3" borderId="2" xfId="0" applyFont="1" applyFill="1" applyBorder="1" applyAlignment="1">
      <alignment vertical="center" wrapText="1"/>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right" vertical="center" wrapText="1"/>
    </xf>
    <xf numFmtId="0" fontId="7" fillId="0" borderId="0" xfId="1" applyAlignment="1">
      <alignment horizontal="center" vertical="center"/>
    </xf>
    <xf numFmtId="164" fontId="9" fillId="3" borderId="4" xfId="1" applyNumberFormat="1" applyFont="1" applyFill="1" applyBorder="1" applyAlignment="1">
      <alignment horizontal="center" vertical="center" wrapText="1"/>
    </xf>
    <xf numFmtId="164" fontId="9" fillId="3" borderId="2" xfId="1" applyNumberFormat="1" applyFont="1" applyFill="1" applyBorder="1" applyAlignment="1">
      <alignment horizontal="center" vertical="center" wrapText="1"/>
    </xf>
    <xf numFmtId="0" fontId="9" fillId="0" borderId="0" xfId="1" applyFont="1" applyAlignment="1">
      <alignment horizontal="center" vertical="center"/>
    </xf>
    <xf numFmtId="0" fontId="9" fillId="3" borderId="5" xfId="1" applyFont="1" applyFill="1" applyBorder="1" applyAlignment="1">
      <alignment vertical="center" wrapText="1"/>
    </xf>
    <xf numFmtId="0" fontId="12" fillId="0" borderId="2" xfId="0" applyFont="1" applyBorder="1" applyAlignment="1">
      <alignment horizontal="center" vertical="center" wrapText="1"/>
    </xf>
    <xf numFmtId="0" fontId="14" fillId="0" borderId="0" xfId="0" applyFont="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horizontal="center" vertical="center" wrapText="1"/>
    </xf>
    <xf numFmtId="165" fontId="15" fillId="0" borderId="2" xfId="0" applyNumberFormat="1" applyFont="1" applyBorder="1" applyAlignment="1">
      <alignment horizontal="center" vertical="center" wrapText="1"/>
    </xf>
    <xf numFmtId="0" fontId="10" fillId="0" borderId="2" xfId="1" applyFont="1" applyBorder="1" applyAlignment="1">
      <alignment horizontal="center" vertical="center" wrapText="1"/>
    </xf>
    <xf numFmtId="164" fontId="10" fillId="0" borderId="2" xfId="1" applyNumberFormat="1" applyFont="1" applyBorder="1" applyAlignment="1">
      <alignment horizontal="right" vertical="center" wrapText="1"/>
    </xf>
    <xf numFmtId="0" fontId="9" fillId="0" borderId="2" xfId="1" applyFont="1" applyBorder="1" applyAlignment="1">
      <alignment vertical="center" wrapText="1"/>
    </xf>
    <xf numFmtId="0" fontId="9" fillId="0" borderId="0" xfId="1" applyFont="1" applyAlignment="1">
      <alignment horizontal="left" vertical="center"/>
    </xf>
    <xf numFmtId="0" fontId="9" fillId="0" borderId="5" xfId="1" applyFont="1" applyBorder="1" applyAlignment="1">
      <alignment vertical="center" wrapText="1"/>
    </xf>
    <xf numFmtId="0" fontId="9" fillId="3" borderId="4" xfId="1" applyFont="1" applyFill="1" applyBorder="1" applyAlignment="1">
      <alignment horizontal="left" vertical="center" wrapText="1"/>
    </xf>
    <xf numFmtId="0" fontId="16" fillId="0" borderId="0" xfId="0" applyFont="1" applyAlignment="1">
      <alignment vertical="center" wrapText="1"/>
    </xf>
    <xf numFmtId="0" fontId="0" fillId="0" borderId="0" xfId="0" applyAlignment="1">
      <alignment horizontal="center" vertical="center"/>
    </xf>
    <xf numFmtId="0" fontId="0" fillId="0" borderId="2" xfId="0" applyBorder="1" applyAlignment="1">
      <alignment vertical="center"/>
    </xf>
    <xf numFmtId="0" fontId="0" fillId="0" borderId="3" xfId="0" applyBorder="1" applyAlignment="1">
      <alignment vertical="center" wrapText="1"/>
    </xf>
    <xf numFmtId="0" fontId="0" fillId="0" borderId="9" xfId="0" applyBorder="1" applyAlignment="1">
      <alignment vertical="center" wrapText="1"/>
    </xf>
    <xf numFmtId="0" fontId="0" fillId="0" borderId="9" xfId="0" quotePrefix="1" applyBorder="1" applyAlignment="1">
      <alignment vertical="center" wrapText="1"/>
    </xf>
    <xf numFmtId="0" fontId="0" fillId="0" borderId="3" xfId="0" applyBorder="1" applyAlignment="1">
      <alignment vertical="center"/>
    </xf>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vertical="top"/>
    </xf>
    <xf numFmtId="164" fontId="9" fillId="3" borderId="6" xfId="1" applyNumberFormat="1" applyFont="1" applyFill="1" applyBorder="1" applyAlignment="1">
      <alignment horizontal="center" vertical="center" wrapText="1"/>
    </xf>
    <xf numFmtId="0" fontId="17" fillId="3" borderId="2" xfId="1" applyFont="1" applyFill="1" applyBorder="1" applyAlignment="1">
      <alignment vertical="center" wrapText="1"/>
    </xf>
    <xf numFmtId="0" fontId="9" fillId="3" borderId="8" xfId="1" applyFont="1" applyFill="1" applyBorder="1" applyAlignment="1">
      <alignment vertical="center" wrapText="1"/>
    </xf>
    <xf numFmtId="164" fontId="18" fillId="3" borderId="2" xfId="1" applyNumberFormat="1" applyFont="1" applyFill="1" applyBorder="1" applyAlignment="1">
      <alignment horizontal="right" vertical="center" wrapText="1"/>
    </xf>
    <xf numFmtId="164" fontId="19" fillId="3" borderId="2" xfId="1" applyNumberFormat="1" applyFont="1" applyFill="1" applyBorder="1" applyAlignment="1">
      <alignment horizontal="right" vertical="center" wrapText="1"/>
    </xf>
    <xf numFmtId="0" fontId="18" fillId="3" borderId="2"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8" fillId="0" borderId="2" xfId="1" applyFont="1" applyBorder="1" applyAlignment="1">
      <alignment horizontal="center" vertical="center" wrapText="1"/>
    </xf>
    <xf numFmtId="164" fontId="18" fillId="0" borderId="2" xfId="1" applyNumberFormat="1" applyFont="1" applyBorder="1" applyAlignment="1">
      <alignment horizontal="right" vertical="center" wrapText="1"/>
    </xf>
    <xf numFmtId="0" fontId="0" fillId="0" borderId="0" xfId="0" applyAlignment="1">
      <alignment horizontal="left" vertical="top" wrapText="1"/>
    </xf>
    <xf numFmtId="0" fontId="9" fillId="3" borderId="3" xfId="1" applyFont="1" applyFill="1" applyBorder="1" applyAlignment="1">
      <alignment horizontal="right" vertical="center" wrapText="1"/>
    </xf>
    <xf numFmtId="0" fontId="9" fillId="3" borderId="7" xfId="1" applyFont="1" applyFill="1" applyBorder="1" applyAlignment="1">
      <alignment horizontal="right" vertical="center" wrapText="1"/>
    </xf>
    <xf numFmtId="0" fontId="9" fillId="3" borderId="8" xfId="1" applyFont="1" applyFill="1" applyBorder="1" applyAlignment="1">
      <alignment horizontal="right" vertical="center" wrapText="1"/>
    </xf>
    <xf numFmtId="0" fontId="9" fillId="3" borderId="2"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left" vertical="center" wrapText="1"/>
    </xf>
    <xf numFmtId="0" fontId="9" fillId="3" borderId="6" xfId="1" applyFont="1" applyFill="1" applyBorder="1" applyAlignment="1">
      <alignment horizontal="left" vertical="center" wrapText="1"/>
    </xf>
    <xf numFmtId="0" fontId="9" fillId="3" borderId="4" xfId="1" applyFont="1" applyFill="1" applyBorder="1" applyAlignment="1">
      <alignment horizontal="left" vertical="center" wrapText="1"/>
    </xf>
    <xf numFmtId="164" fontId="9" fillId="3" borderId="5" xfId="1" applyNumberFormat="1" applyFont="1" applyFill="1" applyBorder="1" applyAlignment="1">
      <alignment horizontal="center" vertical="center" wrapText="1"/>
    </xf>
    <xf numFmtId="164" fontId="9" fillId="3" borderId="6" xfId="1" applyNumberFormat="1" applyFont="1" applyFill="1" applyBorder="1" applyAlignment="1">
      <alignment horizontal="center" vertical="center" wrapText="1"/>
    </xf>
    <xf numFmtId="164" fontId="9" fillId="3" borderId="4" xfId="1" applyNumberFormat="1" applyFont="1" applyFill="1" applyBorder="1" applyAlignment="1">
      <alignment horizontal="center" vertical="center" wrapText="1"/>
    </xf>
    <xf numFmtId="0" fontId="9" fillId="3" borderId="3"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3"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4" xfId="1" applyFont="1" applyBorder="1" applyAlignment="1">
      <alignment horizontal="left" vertical="center" wrapText="1"/>
    </xf>
    <xf numFmtId="0" fontId="9" fillId="3" borderId="2" xfId="1" applyFont="1" applyFill="1" applyBorder="1" applyAlignment="1">
      <alignment horizontal="left" vertical="center" wrapText="1"/>
    </xf>
  </cellXfs>
  <cellStyles count="2">
    <cellStyle name="Normal 2" xfId="1" xr:uid="{856B4096-CA0F-CC4E-8AE7-FB26723E853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714375</xdr:colOff>
      <xdr:row>1</xdr:row>
      <xdr:rowOff>15875</xdr:rowOff>
    </xdr:from>
    <xdr:to>
      <xdr:col>13</xdr:col>
      <xdr:colOff>301625</xdr:colOff>
      <xdr:row>26</xdr:row>
      <xdr:rowOff>46032</xdr:rowOff>
    </xdr:to>
    <xdr:pic>
      <xdr:nvPicPr>
        <xdr:cNvPr id="2" name="Picture 1">
          <a:extLst>
            <a:ext uri="{FF2B5EF4-FFF2-40B4-BE49-F238E27FC236}">
              <a16:creationId xmlns:a16="http://schemas.microsoft.com/office/drawing/2014/main" id="{CD2E249A-2F23-FED9-DE70-18AEE0DD6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0" y="222250"/>
          <a:ext cx="8001000" cy="5189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340520</xdr:colOff>
      <xdr:row>0</xdr:row>
      <xdr:rowOff>0</xdr:rowOff>
    </xdr:from>
    <xdr:to>
      <xdr:col>14</xdr:col>
      <xdr:colOff>650082</xdr:colOff>
      <xdr:row>33</xdr:row>
      <xdr:rowOff>87742</xdr:rowOff>
    </xdr:to>
    <xdr:pic>
      <xdr:nvPicPr>
        <xdr:cNvPr id="2" name="Picture 1">
          <a:extLst>
            <a:ext uri="{FF2B5EF4-FFF2-40B4-BE49-F238E27FC236}">
              <a16:creationId xmlns:a16="http://schemas.microsoft.com/office/drawing/2014/main" id="{E7BD697E-A96D-64BC-F75F-7B504FB71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1995" y="0"/>
          <a:ext cx="8377237" cy="9269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402166</xdr:colOff>
      <xdr:row>2</xdr:row>
      <xdr:rowOff>148166</xdr:rowOff>
    </xdr:from>
    <xdr:to>
      <xdr:col>15</xdr:col>
      <xdr:colOff>275166</xdr:colOff>
      <xdr:row>38</xdr:row>
      <xdr:rowOff>12872</xdr:rowOff>
    </xdr:to>
    <xdr:pic>
      <xdr:nvPicPr>
        <xdr:cNvPr id="3" name="Picture 2">
          <a:extLst>
            <a:ext uri="{FF2B5EF4-FFF2-40B4-BE49-F238E27FC236}">
              <a16:creationId xmlns:a16="http://schemas.microsoft.com/office/drawing/2014/main" id="{79EA3538-2C09-D105-8CD8-57E5B06FE638}"/>
            </a:ext>
          </a:extLst>
        </xdr:cNvPr>
        <xdr:cNvPicPr>
          <a:picLocks noChangeAspect="1"/>
        </xdr:cNvPicPr>
      </xdr:nvPicPr>
      <xdr:blipFill>
        <a:blip xmlns:r="http://schemas.openxmlformats.org/officeDocument/2006/relationships" r:embed="rId1"/>
        <a:stretch>
          <a:fillRect/>
        </a:stretch>
      </xdr:blipFill>
      <xdr:spPr>
        <a:xfrm>
          <a:off x="1227666" y="783166"/>
          <a:ext cx="12234333" cy="98765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22BF-DB60-1E4F-9CD3-5B4CE332E8B1}">
  <dimension ref="B2:F16"/>
  <sheetViews>
    <sheetView showGridLines="0" topLeftCell="A5" zoomScaleNormal="100" workbookViewId="0">
      <selection activeCell="C5" sqref="C5"/>
    </sheetView>
  </sheetViews>
  <sheetFormatPr defaultColWidth="8.875" defaultRowHeight="15.75"/>
  <cols>
    <col min="1" max="1" width="4.375" style="24" customWidth="1"/>
    <col min="2" max="2" width="8.875" style="24"/>
    <col min="3" max="3" width="89.125" style="24" customWidth="1"/>
    <col min="4" max="4" width="80.625" style="24" customWidth="1"/>
    <col min="5" max="5" width="8.875" style="24"/>
    <col min="6" max="6" width="55.125" style="24" customWidth="1"/>
    <col min="7" max="16384" width="8.875" style="24"/>
  </cols>
  <sheetData>
    <row r="2" spans="2:6">
      <c r="B2" s="24" t="s">
        <v>0</v>
      </c>
    </row>
    <row r="3" spans="2:6">
      <c r="B3" s="24" t="s">
        <v>1</v>
      </c>
      <c r="D3" s="46" t="s">
        <v>2</v>
      </c>
    </row>
    <row r="4" spans="2:6" ht="408" customHeight="1">
      <c r="B4" s="47" t="s">
        <v>3</v>
      </c>
      <c r="C4" s="48" t="s">
        <v>4</v>
      </c>
      <c r="D4" s="49" t="s">
        <v>5</v>
      </c>
      <c r="F4" s="54"/>
    </row>
    <row r="5" spans="2:6" ht="110.25">
      <c r="B5" s="47" t="s">
        <v>3</v>
      </c>
      <c r="C5" s="48" t="s">
        <v>6</v>
      </c>
      <c r="D5" s="50" t="s">
        <v>7</v>
      </c>
    </row>
    <row r="6" spans="2:6" ht="31.5">
      <c r="B6" s="47" t="s">
        <v>3</v>
      </c>
      <c r="C6" s="48" t="s">
        <v>8</v>
      </c>
      <c r="D6" s="49" t="s">
        <v>9</v>
      </c>
    </row>
    <row r="7" spans="2:6" ht="378">
      <c r="B7" s="47" t="s">
        <v>10</v>
      </c>
      <c r="C7" s="48" t="s">
        <v>11</v>
      </c>
      <c r="D7" s="49" t="s">
        <v>12</v>
      </c>
    </row>
    <row r="8" spans="2:6" ht="110.25">
      <c r="B8" s="47" t="s">
        <v>10</v>
      </c>
      <c r="C8" s="48" t="s">
        <v>13</v>
      </c>
      <c r="D8" s="49" t="s">
        <v>14</v>
      </c>
    </row>
    <row r="9" spans="2:6" ht="47.25">
      <c r="B9" s="47" t="s">
        <v>10</v>
      </c>
      <c r="C9" s="48" t="s">
        <v>15</v>
      </c>
      <c r="D9" s="49" t="s">
        <v>16</v>
      </c>
    </row>
    <row r="10" spans="2:6" ht="94.5">
      <c r="B10" s="47" t="s">
        <v>10</v>
      </c>
      <c r="C10" s="48" t="s">
        <v>17</v>
      </c>
      <c r="D10" s="49" t="s">
        <v>18</v>
      </c>
    </row>
    <row r="11" spans="2:6" ht="31.5">
      <c r="B11" s="47" t="s">
        <v>19</v>
      </c>
      <c r="C11" s="48" t="s">
        <v>20</v>
      </c>
      <c r="D11" s="49" t="s">
        <v>21</v>
      </c>
    </row>
    <row r="12" spans="2:6" ht="31.5">
      <c r="B12" s="47" t="s">
        <v>22</v>
      </c>
      <c r="C12" s="51" t="s">
        <v>23</v>
      </c>
      <c r="D12" s="49" t="s">
        <v>24</v>
      </c>
    </row>
    <row r="13" spans="2:6" ht="31.5">
      <c r="B13" s="47" t="s">
        <v>22</v>
      </c>
      <c r="C13" s="48" t="s">
        <v>25</v>
      </c>
      <c r="D13" s="49" t="s">
        <v>26</v>
      </c>
    </row>
    <row r="14" spans="2:6">
      <c r="C14" s="52"/>
    </row>
    <row r="15" spans="2:6">
      <c r="B15" s="24" t="s">
        <v>27</v>
      </c>
    </row>
    <row r="16" spans="2:6">
      <c r="B16" s="47" t="s">
        <v>28</v>
      </c>
      <c r="C16" s="47" t="s">
        <v>29</v>
      </c>
      <c r="D16" s="53" t="s">
        <v>30</v>
      </c>
    </row>
  </sheetData>
  <pageMargins left="0.7" right="0.7" top="0.75" bottom="0.75" header="0.3" footer="0.3"/>
  <pageSetup scale="44"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9A68-004E-8546-A169-83F30AB78337}">
  <dimension ref="B2:J41"/>
  <sheetViews>
    <sheetView showGridLines="0" topLeftCell="A16" zoomScale="70" zoomScaleNormal="70" workbookViewId="0">
      <selection activeCell="G5" sqref="G5"/>
    </sheetView>
  </sheetViews>
  <sheetFormatPr defaultColWidth="8.875" defaultRowHeight="15"/>
  <cols>
    <col min="1" max="1" width="3.875" style="11" customWidth="1"/>
    <col min="2" max="2" width="4.875" style="11" bestFit="1" customWidth="1"/>
    <col min="3" max="3" width="17.5" style="20" customWidth="1"/>
    <col min="4" max="4" width="26" style="20" customWidth="1"/>
    <col min="5" max="5" width="21.125" style="11" customWidth="1"/>
    <col min="6" max="6" width="16.625" style="11" customWidth="1"/>
    <col min="7" max="7" width="12.5" style="11" customWidth="1"/>
    <col min="8" max="8" width="61.625" style="11" customWidth="1"/>
    <col min="9" max="9" width="19.625" style="28" customWidth="1"/>
    <col min="10" max="16384" width="8.875" style="11"/>
  </cols>
  <sheetData>
    <row r="2" spans="2:9" ht="18.75">
      <c r="B2" s="10" t="s">
        <v>83</v>
      </c>
      <c r="C2" s="10" t="s">
        <v>84</v>
      </c>
      <c r="D2" s="10" t="s">
        <v>85</v>
      </c>
      <c r="E2" s="8" t="s">
        <v>87</v>
      </c>
      <c r="F2" s="8" t="s">
        <v>88</v>
      </c>
      <c r="G2" s="8" t="s">
        <v>89</v>
      </c>
      <c r="H2" s="9" t="s">
        <v>84</v>
      </c>
      <c r="I2" s="10" t="s">
        <v>90</v>
      </c>
    </row>
    <row r="3" spans="2:9" ht="18.75">
      <c r="B3" s="12">
        <v>1</v>
      </c>
      <c r="C3" s="13" t="s">
        <v>143</v>
      </c>
      <c r="D3" s="13" t="s">
        <v>144</v>
      </c>
      <c r="E3" s="14" t="s">
        <v>145</v>
      </c>
      <c r="F3" s="15">
        <v>1</v>
      </c>
      <c r="G3" s="16">
        <f>0.0243*24*31</f>
        <v>18.079199999999997</v>
      </c>
      <c r="H3" s="14" t="s">
        <v>146</v>
      </c>
      <c r="I3" s="29" t="s">
        <v>96</v>
      </c>
    </row>
    <row r="4" spans="2:9" ht="18.75">
      <c r="B4" s="69">
        <v>1</v>
      </c>
      <c r="C4" s="72" t="s">
        <v>147</v>
      </c>
      <c r="D4" s="72" t="s">
        <v>148</v>
      </c>
      <c r="E4" s="14" t="s">
        <v>149</v>
      </c>
      <c r="F4" s="15">
        <v>2</v>
      </c>
      <c r="G4" s="16">
        <f>0.05*744*2</f>
        <v>74.400000000000006</v>
      </c>
      <c r="H4" s="17" t="s">
        <v>150</v>
      </c>
      <c r="I4" s="75" t="s">
        <v>96</v>
      </c>
    </row>
    <row r="5" spans="2:9" ht="18.75">
      <c r="B5" s="70"/>
      <c r="C5" s="73"/>
      <c r="D5" s="73"/>
      <c r="E5" s="14" t="s">
        <v>151</v>
      </c>
      <c r="F5" s="15" t="s">
        <v>152</v>
      </c>
      <c r="G5" s="16">
        <f>0.005*744*4</f>
        <v>14.88</v>
      </c>
      <c r="H5" s="17" t="s">
        <v>153</v>
      </c>
      <c r="I5" s="76"/>
    </row>
    <row r="6" spans="2:9" ht="18.75">
      <c r="B6" s="70"/>
      <c r="C6" s="73"/>
      <c r="D6" s="74"/>
      <c r="E6" s="14" t="s">
        <v>97</v>
      </c>
      <c r="F6" s="15" t="s">
        <v>98</v>
      </c>
      <c r="G6" s="16">
        <v>0</v>
      </c>
      <c r="H6" s="17" t="s">
        <v>154</v>
      </c>
      <c r="I6" s="76"/>
    </row>
    <row r="7" spans="2:9" ht="18.75">
      <c r="B7" s="71"/>
      <c r="C7" s="74"/>
      <c r="D7" s="14" t="s">
        <v>155</v>
      </c>
      <c r="E7" s="14" t="s">
        <v>156</v>
      </c>
      <c r="F7" s="15" t="s">
        <v>157</v>
      </c>
      <c r="G7" s="16">
        <f>0.1*5</f>
        <v>0.5</v>
      </c>
      <c r="H7" s="17" t="s">
        <v>158</v>
      </c>
      <c r="I7" s="77"/>
    </row>
    <row r="8" spans="2:9" ht="18.75">
      <c r="B8" s="69">
        <v>3</v>
      </c>
      <c r="C8" s="81" t="s">
        <v>159</v>
      </c>
      <c r="D8" s="81" t="s">
        <v>160</v>
      </c>
      <c r="E8" s="25" t="s">
        <v>178</v>
      </c>
      <c r="F8" s="26">
        <v>1</v>
      </c>
      <c r="G8" s="27">
        <f>0.104*744</f>
        <v>77.375999999999991</v>
      </c>
      <c r="H8" s="25" t="s">
        <v>179</v>
      </c>
      <c r="I8" s="75" t="s">
        <v>96</v>
      </c>
    </row>
    <row r="9" spans="2:9" s="24" customFormat="1" ht="18.75">
      <c r="B9" s="71"/>
      <c r="C9" s="82"/>
      <c r="D9" s="82"/>
      <c r="E9" s="25" t="s">
        <v>107</v>
      </c>
      <c r="F9" s="26" t="s">
        <v>111</v>
      </c>
      <c r="G9" s="27">
        <f>0.138*10</f>
        <v>1.3800000000000001</v>
      </c>
      <c r="H9" s="25" t="s">
        <v>163</v>
      </c>
      <c r="I9" s="77"/>
    </row>
    <row r="10" spans="2:9" ht="18.75">
      <c r="B10" s="21">
        <v>4</v>
      </c>
      <c r="C10" s="13" t="s">
        <v>136</v>
      </c>
      <c r="D10" s="22" t="s">
        <v>137</v>
      </c>
      <c r="E10" s="14" t="s">
        <v>138</v>
      </c>
      <c r="F10" s="15">
        <v>1</v>
      </c>
      <c r="G10" s="16">
        <v>0.5</v>
      </c>
      <c r="H10" s="14" t="s">
        <v>139</v>
      </c>
      <c r="I10" s="29" t="s">
        <v>96</v>
      </c>
    </row>
    <row r="11" spans="2:9" ht="18.75">
      <c r="B11" s="69">
        <v>5</v>
      </c>
      <c r="C11" s="86" t="s">
        <v>164</v>
      </c>
      <c r="D11" s="86" t="s">
        <v>69</v>
      </c>
      <c r="E11" s="41" t="s">
        <v>180</v>
      </c>
      <c r="F11" s="39">
        <v>0</v>
      </c>
      <c r="G11" s="40">
        <v>0</v>
      </c>
      <c r="H11" s="14" t="s">
        <v>181</v>
      </c>
      <c r="I11" s="75" t="s">
        <v>96</v>
      </c>
    </row>
    <row r="12" spans="2:9" ht="37.5">
      <c r="B12" s="70"/>
      <c r="C12" s="87"/>
      <c r="D12" s="87"/>
      <c r="E12" s="41" t="s">
        <v>182</v>
      </c>
      <c r="F12" s="39">
        <v>0</v>
      </c>
      <c r="G12" s="40">
        <v>0</v>
      </c>
      <c r="H12" s="56" t="s">
        <v>183</v>
      </c>
      <c r="I12" s="76"/>
    </row>
    <row r="13" spans="2:9" ht="18.75">
      <c r="B13" s="71"/>
      <c r="C13" s="88"/>
      <c r="D13" s="88"/>
      <c r="E13" s="41" t="s">
        <v>165</v>
      </c>
      <c r="F13" s="39">
        <v>1</v>
      </c>
      <c r="G13" s="40">
        <f>0.005*24*31*1</f>
        <v>3.7199999999999998</v>
      </c>
      <c r="H13" s="14" t="s">
        <v>166</v>
      </c>
      <c r="I13" s="77"/>
    </row>
    <row r="14" spans="2:9" ht="20.100000000000001" customHeight="1">
      <c r="B14" s="18">
        <v>6</v>
      </c>
      <c r="C14" s="22" t="s">
        <v>100</v>
      </c>
      <c r="D14" s="22" t="s">
        <v>101</v>
      </c>
      <c r="E14" s="14" t="s">
        <v>102</v>
      </c>
      <c r="F14" s="15">
        <v>10000</v>
      </c>
      <c r="G14" s="16">
        <f>1.2/100</f>
        <v>1.2E-2</v>
      </c>
      <c r="H14" s="14" t="s">
        <v>103</v>
      </c>
      <c r="I14" s="29" t="s">
        <v>104</v>
      </c>
    </row>
    <row r="15" spans="2:9" ht="18.75">
      <c r="B15" s="21">
        <v>7</v>
      </c>
      <c r="C15" s="32" t="s">
        <v>105</v>
      </c>
      <c r="D15" s="22" t="s">
        <v>106</v>
      </c>
      <c r="E15" s="14" t="s">
        <v>107</v>
      </c>
      <c r="F15" s="15" t="s">
        <v>108</v>
      </c>
      <c r="G15" s="16">
        <f>0.025*30</f>
        <v>0.75</v>
      </c>
      <c r="H15" s="14" t="s">
        <v>109</v>
      </c>
      <c r="I15" s="75" t="s">
        <v>104</v>
      </c>
    </row>
    <row r="16" spans="2:9" ht="18.75">
      <c r="B16" s="69">
        <v>5</v>
      </c>
      <c r="C16" s="72" t="s">
        <v>113</v>
      </c>
      <c r="D16" s="14" t="s">
        <v>114</v>
      </c>
      <c r="E16" s="14" t="s">
        <v>115</v>
      </c>
      <c r="F16" s="15" t="s">
        <v>184</v>
      </c>
      <c r="G16" s="16">
        <f>10000*0.1/1000</f>
        <v>1</v>
      </c>
      <c r="H16" s="14" t="s">
        <v>117</v>
      </c>
      <c r="I16" s="76"/>
    </row>
    <row r="17" spans="2:9" ht="18.75">
      <c r="B17" s="70"/>
      <c r="C17" s="73"/>
      <c r="D17" s="14" t="s">
        <v>118</v>
      </c>
      <c r="E17" s="14" t="s">
        <v>119</v>
      </c>
      <c r="F17" s="15">
        <v>10000</v>
      </c>
      <c r="G17" s="16">
        <v>0</v>
      </c>
      <c r="H17" s="14" t="s">
        <v>120</v>
      </c>
      <c r="I17" s="76"/>
    </row>
    <row r="18" spans="2:9" ht="18.75">
      <c r="B18" s="70"/>
      <c r="C18" s="73"/>
      <c r="D18" s="14" t="s">
        <v>121</v>
      </c>
      <c r="E18" s="14" t="s">
        <v>122</v>
      </c>
      <c r="F18" s="15">
        <v>10000</v>
      </c>
      <c r="G18" s="16">
        <v>0</v>
      </c>
      <c r="H18" s="14" t="s">
        <v>120</v>
      </c>
      <c r="I18" s="76"/>
    </row>
    <row r="19" spans="2:9" ht="18.75">
      <c r="B19" s="70"/>
      <c r="C19" s="73"/>
      <c r="D19" s="69" t="s">
        <v>167</v>
      </c>
      <c r="E19" s="14" t="s">
        <v>168</v>
      </c>
      <c r="F19" s="15">
        <v>10000</v>
      </c>
      <c r="G19" s="16">
        <f>0.25*10000/1000000</f>
        <v>2.5000000000000001E-3</v>
      </c>
      <c r="H19" s="14" t="s">
        <v>169</v>
      </c>
      <c r="I19" s="76"/>
    </row>
    <row r="20" spans="2:9" ht="37.5">
      <c r="B20" s="70"/>
      <c r="C20" s="73"/>
      <c r="D20" s="71"/>
      <c r="E20" s="14" t="s">
        <v>170</v>
      </c>
      <c r="F20" s="15">
        <v>10</v>
      </c>
      <c r="G20" s="16">
        <f>1.25*10/1000000</f>
        <v>1.2500000000000001E-5</v>
      </c>
      <c r="H20" s="14" t="s">
        <v>171</v>
      </c>
      <c r="I20" s="76"/>
    </row>
    <row r="21" spans="2:9" ht="18.75">
      <c r="B21" s="70"/>
      <c r="C21" s="73"/>
      <c r="D21" s="72" t="s">
        <v>172</v>
      </c>
      <c r="E21" s="14" t="s">
        <v>173</v>
      </c>
      <c r="F21" s="15">
        <v>30000</v>
      </c>
      <c r="G21" s="16">
        <v>6.0000000000000001E-3</v>
      </c>
      <c r="H21" s="14" t="s">
        <v>174</v>
      </c>
      <c r="I21" s="76"/>
    </row>
    <row r="22" spans="2:9" ht="18.75">
      <c r="B22" s="71"/>
      <c r="C22" s="74"/>
      <c r="D22" s="74"/>
      <c r="E22" s="14" t="s">
        <v>175</v>
      </c>
      <c r="F22" s="15">
        <v>30000</v>
      </c>
      <c r="G22" s="16">
        <v>0.5</v>
      </c>
      <c r="H22" s="14" t="s">
        <v>176</v>
      </c>
      <c r="I22" s="76"/>
    </row>
    <row r="23" spans="2:9" ht="18.75">
      <c r="B23" s="12">
        <v>8</v>
      </c>
      <c r="C23" s="78" t="s">
        <v>110</v>
      </c>
      <c r="D23" s="79"/>
      <c r="E23" s="80"/>
      <c r="F23" s="15" t="s">
        <v>185</v>
      </c>
      <c r="G23" s="16">
        <f>0.114*100</f>
        <v>11.4</v>
      </c>
      <c r="H23" s="14" t="s">
        <v>112</v>
      </c>
      <c r="I23" s="77"/>
    </row>
    <row r="24" spans="2:9" ht="18.75">
      <c r="B24" s="69">
        <v>9</v>
      </c>
      <c r="C24" s="72" t="s">
        <v>186</v>
      </c>
      <c r="D24" s="32" t="s">
        <v>106</v>
      </c>
      <c r="E24" s="14" t="s">
        <v>187</v>
      </c>
      <c r="F24" s="15" t="s">
        <v>188</v>
      </c>
      <c r="G24" s="16">
        <v>6</v>
      </c>
      <c r="H24" s="14" t="s">
        <v>189</v>
      </c>
      <c r="I24" s="75" t="s">
        <v>104</v>
      </c>
    </row>
    <row r="25" spans="2:9" ht="18.75">
      <c r="B25" s="70"/>
      <c r="C25" s="73"/>
      <c r="D25" s="32" t="s">
        <v>190</v>
      </c>
      <c r="E25" s="14" t="s">
        <v>187</v>
      </c>
      <c r="F25" s="15" t="s">
        <v>191</v>
      </c>
      <c r="G25" s="16">
        <v>4</v>
      </c>
      <c r="H25" s="14" t="s">
        <v>192</v>
      </c>
      <c r="I25" s="76"/>
    </row>
    <row r="26" spans="2:9" ht="18.75">
      <c r="B26" s="71"/>
      <c r="C26" s="74"/>
      <c r="D26" s="32" t="s">
        <v>160</v>
      </c>
      <c r="E26" s="14" t="s">
        <v>193</v>
      </c>
      <c r="F26" s="15" t="s">
        <v>194</v>
      </c>
      <c r="G26" s="16">
        <f>0.095*50</f>
        <v>4.75</v>
      </c>
      <c r="H26" s="14" t="s">
        <v>195</v>
      </c>
      <c r="I26" s="77"/>
    </row>
    <row r="27" spans="2:9" ht="18.75">
      <c r="B27" s="69">
        <v>10</v>
      </c>
      <c r="C27" s="72" t="s">
        <v>123</v>
      </c>
      <c r="D27" s="43" t="s">
        <v>124</v>
      </c>
      <c r="E27" s="41" t="s">
        <v>124</v>
      </c>
      <c r="F27" s="39">
        <v>1</v>
      </c>
      <c r="G27" s="40">
        <v>1</v>
      </c>
      <c r="H27" s="14" t="s">
        <v>125</v>
      </c>
      <c r="I27" s="75" t="s">
        <v>104</v>
      </c>
    </row>
    <row r="28" spans="2:9" ht="18.75">
      <c r="B28" s="71"/>
      <c r="C28" s="73"/>
      <c r="D28" s="43" t="s">
        <v>126</v>
      </c>
      <c r="E28" s="41" t="s">
        <v>126</v>
      </c>
      <c r="F28" s="39" t="s">
        <v>196</v>
      </c>
      <c r="G28" s="40">
        <f>0.2*10</f>
        <v>2</v>
      </c>
      <c r="H28" s="14" t="s">
        <v>128</v>
      </c>
      <c r="I28" s="77"/>
    </row>
    <row r="29" spans="2:9" ht="18.75">
      <c r="B29" s="69">
        <v>11</v>
      </c>
      <c r="C29" s="89" t="s">
        <v>129</v>
      </c>
      <c r="D29" s="72" t="s">
        <v>130</v>
      </c>
      <c r="E29" s="14" t="s">
        <v>131</v>
      </c>
      <c r="F29" s="15" t="s">
        <v>132</v>
      </c>
      <c r="G29" s="16">
        <f>0.76*1</f>
        <v>0.76</v>
      </c>
      <c r="H29" s="14" t="s">
        <v>133</v>
      </c>
      <c r="I29" s="75" t="s">
        <v>104</v>
      </c>
    </row>
    <row r="30" spans="2:9" ht="18.75">
      <c r="B30" s="70"/>
      <c r="C30" s="89"/>
      <c r="D30" s="74"/>
      <c r="E30" s="14" t="s">
        <v>134</v>
      </c>
      <c r="F30" s="15">
        <v>2</v>
      </c>
      <c r="G30" s="16">
        <f>0.1*2</f>
        <v>0.2</v>
      </c>
      <c r="H30" s="14" t="s">
        <v>135</v>
      </c>
      <c r="I30" s="76"/>
    </row>
    <row r="31" spans="2:9" ht="18.95" customHeight="1">
      <c r="B31" s="70"/>
      <c r="C31" s="89"/>
      <c r="D31" s="72" t="s">
        <v>197</v>
      </c>
      <c r="E31" s="14" t="s">
        <v>198</v>
      </c>
      <c r="F31" s="15" t="s">
        <v>199</v>
      </c>
      <c r="G31" s="16">
        <v>0</v>
      </c>
      <c r="H31" s="14" t="s">
        <v>200</v>
      </c>
      <c r="I31" s="76"/>
    </row>
    <row r="32" spans="2:9" ht="18.75">
      <c r="B32" s="71"/>
      <c r="C32" s="89"/>
      <c r="D32" s="74"/>
      <c r="E32" s="14" t="s">
        <v>134</v>
      </c>
      <c r="F32" s="15">
        <v>1</v>
      </c>
      <c r="G32" s="16">
        <v>0</v>
      </c>
      <c r="H32" s="14" t="s">
        <v>201</v>
      </c>
      <c r="I32" s="77"/>
    </row>
    <row r="33" spans="2:10" ht="18.75">
      <c r="B33" s="69">
        <v>12</v>
      </c>
      <c r="C33" s="72" t="s">
        <v>202</v>
      </c>
      <c r="D33" s="72" t="s">
        <v>203</v>
      </c>
      <c r="E33" s="14" t="s">
        <v>102</v>
      </c>
      <c r="F33" s="15" t="s">
        <v>204</v>
      </c>
      <c r="G33" s="16">
        <f>1*0.6</f>
        <v>0.6</v>
      </c>
      <c r="H33" s="14" t="s">
        <v>205</v>
      </c>
      <c r="I33" s="75" t="s">
        <v>104</v>
      </c>
    </row>
    <row r="34" spans="2:10" ht="18.75">
      <c r="B34" s="70"/>
      <c r="C34" s="73"/>
      <c r="D34" s="73"/>
      <c r="E34" s="14" t="s">
        <v>206</v>
      </c>
      <c r="F34" s="15">
        <v>1</v>
      </c>
      <c r="G34" s="16">
        <f>5</f>
        <v>5</v>
      </c>
      <c r="H34" s="14" t="s">
        <v>207</v>
      </c>
      <c r="I34" s="76"/>
    </row>
    <row r="35" spans="2:10" ht="18.75">
      <c r="B35" s="71"/>
      <c r="C35" s="74"/>
      <c r="D35" s="74"/>
      <c r="E35" s="14" t="s">
        <v>208</v>
      </c>
      <c r="F35" s="15">
        <v>2</v>
      </c>
      <c r="G35" s="16">
        <v>10</v>
      </c>
      <c r="H35" s="14" t="s">
        <v>209</v>
      </c>
      <c r="I35" s="77"/>
    </row>
    <row r="36" spans="2:10" ht="18.75">
      <c r="B36" s="12">
        <v>13</v>
      </c>
      <c r="C36" s="65" t="s">
        <v>140</v>
      </c>
      <c r="D36" s="66"/>
      <c r="E36" s="66"/>
      <c r="F36" s="67"/>
      <c r="G36" s="16">
        <f>SUM(G3:G30)*10%</f>
        <v>22.321571249999998</v>
      </c>
      <c r="H36" s="14" t="s">
        <v>177</v>
      </c>
      <c r="I36" s="30" t="s">
        <v>104</v>
      </c>
    </row>
    <row r="37" spans="2:10" ht="30">
      <c r="B37" s="12">
        <v>14</v>
      </c>
      <c r="C37" s="83" t="s">
        <v>141</v>
      </c>
      <c r="D37" s="84"/>
      <c r="E37" s="84"/>
      <c r="F37" s="85"/>
      <c r="G37" s="16">
        <f>SUM(G3:G36)</f>
        <v>261.13728374999994</v>
      </c>
      <c r="H37" s="23" t="s">
        <v>142</v>
      </c>
      <c r="I37" s="30"/>
    </row>
    <row r="41" spans="2:10" ht="18.75">
      <c r="B41" s="19"/>
      <c r="C41" s="19"/>
      <c r="D41" s="42"/>
      <c r="E41" s="19"/>
      <c r="F41" s="19"/>
      <c r="G41" s="19"/>
      <c r="H41" s="19"/>
      <c r="I41" s="31"/>
      <c r="J41" s="19"/>
    </row>
  </sheetData>
  <mergeCells count="35">
    <mergeCell ref="B27:B28"/>
    <mergeCell ref="C27:C28"/>
    <mergeCell ref="I27:I28"/>
    <mergeCell ref="C36:F36"/>
    <mergeCell ref="C37:F37"/>
    <mergeCell ref="B29:B32"/>
    <mergeCell ref="B33:B35"/>
    <mergeCell ref="I29:I32"/>
    <mergeCell ref="I33:I35"/>
    <mergeCell ref="C29:C32"/>
    <mergeCell ref="D29:D30"/>
    <mergeCell ref="D31:D32"/>
    <mergeCell ref="C33:C35"/>
    <mergeCell ref="D33:D35"/>
    <mergeCell ref="I15:I23"/>
    <mergeCell ref="C23:E23"/>
    <mergeCell ref="B24:B26"/>
    <mergeCell ref="C24:C26"/>
    <mergeCell ref="I24:I26"/>
    <mergeCell ref="B4:B7"/>
    <mergeCell ref="C4:C7"/>
    <mergeCell ref="D4:D6"/>
    <mergeCell ref="I4:I7"/>
    <mergeCell ref="B16:B22"/>
    <mergeCell ref="C16:C22"/>
    <mergeCell ref="D21:D22"/>
    <mergeCell ref="D19:D20"/>
    <mergeCell ref="B8:B9"/>
    <mergeCell ref="C8:C9"/>
    <mergeCell ref="D8:D9"/>
    <mergeCell ref="I8:I9"/>
    <mergeCell ref="B11:B13"/>
    <mergeCell ref="C11:C13"/>
    <mergeCell ref="D11:D13"/>
    <mergeCell ref="I11:I13"/>
  </mergeCells>
  <pageMargins left="0.7" right="0.7" top="0.75" bottom="0.75" header="0.3" footer="0.3"/>
  <pageSetup paperSize="9" scale="3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D9EB-9BDF-914B-ABE7-F708EE45EB39}">
  <dimension ref="B2:I41"/>
  <sheetViews>
    <sheetView showGridLines="0" zoomScale="150" zoomScaleNormal="150" workbookViewId="0">
      <selection activeCell="F12" sqref="F12"/>
    </sheetView>
  </sheetViews>
  <sheetFormatPr defaultColWidth="8.875" defaultRowHeight="15"/>
  <cols>
    <col min="1" max="1" width="3.875" style="11" customWidth="1"/>
    <col min="2" max="2" width="4.875" style="11" bestFit="1" customWidth="1"/>
    <col min="3" max="3" width="17.5" style="20" customWidth="1"/>
    <col min="4" max="4" width="26" style="20" customWidth="1"/>
    <col min="5" max="5" width="21.125" style="11" customWidth="1"/>
    <col min="6" max="6" width="16.625" style="11" customWidth="1"/>
    <col min="7" max="7" width="12.5" style="11" customWidth="1"/>
    <col min="8" max="8" width="61.625" style="11" customWidth="1"/>
    <col min="9" max="9" width="19.625" style="28" customWidth="1"/>
    <col min="10" max="16384" width="8.875" style="11"/>
  </cols>
  <sheetData>
    <row r="2" spans="2:9" ht="18.75">
      <c r="B2" s="10" t="s">
        <v>83</v>
      </c>
      <c r="C2" s="10" t="s">
        <v>84</v>
      </c>
      <c r="D2" s="10" t="s">
        <v>85</v>
      </c>
      <c r="E2" s="8" t="s">
        <v>87</v>
      </c>
      <c r="F2" s="8" t="s">
        <v>88</v>
      </c>
      <c r="G2" s="8" t="s">
        <v>89</v>
      </c>
      <c r="H2" s="9" t="s">
        <v>84</v>
      </c>
      <c r="I2" s="10" t="s">
        <v>90</v>
      </c>
    </row>
    <row r="3" spans="2:9" ht="18.75">
      <c r="B3" s="12">
        <v>1</v>
      </c>
      <c r="C3" s="13" t="s">
        <v>143</v>
      </c>
      <c r="D3" s="13" t="s">
        <v>144</v>
      </c>
      <c r="E3" s="14" t="s">
        <v>145</v>
      </c>
      <c r="F3" s="15">
        <v>1</v>
      </c>
      <c r="G3" s="16">
        <f>0.0243*24*31</f>
        <v>18.079199999999997</v>
      </c>
      <c r="H3" s="14" t="s">
        <v>146</v>
      </c>
      <c r="I3" s="29" t="s">
        <v>96</v>
      </c>
    </row>
    <row r="4" spans="2:9" ht="18.75">
      <c r="B4" s="69">
        <v>2</v>
      </c>
      <c r="C4" s="72" t="s">
        <v>147</v>
      </c>
      <c r="D4" s="72" t="s">
        <v>148</v>
      </c>
      <c r="E4" s="14" t="s">
        <v>149</v>
      </c>
      <c r="F4" s="15">
        <v>2</v>
      </c>
      <c r="G4" s="16">
        <f>0.05*744*2</f>
        <v>74.400000000000006</v>
      </c>
      <c r="H4" s="17" t="s">
        <v>150</v>
      </c>
      <c r="I4" s="75" t="s">
        <v>96</v>
      </c>
    </row>
    <row r="5" spans="2:9" ht="18.75">
      <c r="B5" s="70"/>
      <c r="C5" s="73"/>
      <c r="D5" s="73"/>
      <c r="E5" s="14" t="s">
        <v>151</v>
      </c>
      <c r="F5" s="15" t="s">
        <v>210</v>
      </c>
      <c r="G5" s="16">
        <f>0.005*744*8</f>
        <v>29.76</v>
      </c>
      <c r="H5" s="17" t="s">
        <v>153</v>
      </c>
      <c r="I5" s="76"/>
    </row>
    <row r="6" spans="2:9" ht="18.75">
      <c r="B6" s="70"/>
      <c r="C6" s="73"/>
      <c r="D6" s="74"/>
      <c r="E6" s="14" t="s">
        <v>97</v>
      </c>
      <c r="F6" s="15" t="s">
        <v>98</v>
      </c>
      <c r="G6" s="16">
        <v>0</v>
      </c>
      <c r="H6" s="17" t="s">
        <v>154</v>
      </c>
      <c r="I6" s="76"/>
    </row>
    <row r="7" spans="2:9" ht="18.75">
      <c r="B7" s="71"/>
      <c r="C7" s="74"/>
      <c r="D7" s="14" t="s">
        <v>155</v>
      </c>
      <c r="E7" s="14" t="s">
        <v>156</v>
      </c>
      <c r="F7" s="15" t="s">
        <v>157</v>
      </c>
      <c r="G7" s="16">
        <f>0.1*5</f>
        <v>0.5</v>
      </c>
      <c r="H7" s="17" t="s">
        <v>158</v>
      </c>
      <c r="I7" s="77"/>
    </row>
    <row r="8" spans="2:9" ht="18.75">
      <c r="B8" s="69">
        <v>3</v>
      </c>
      <c r="C8" s="81" t="s">
        <v>159</v>
      </c>
      <c r="D8" s="81" t="s">
        <v>160</v>
      </c>
      <c r="E8" s="25" t="s">
        <v>178</v>
      </c>
      <c r="F8" s="26">
        <v>1</v>
      </c>
      <c r="G8" s="27">
        <f>0.104*744</f>
        <v>77.375999999999991</v>
      </c>
      <c r="H8" s="25" t="s">
        <v>179</v>
      </c>
      <c r="I8" s="75" t="s">
        <v>96</v>
      </c>
    </row>
    <row r="9" spans="2:9" s="24" customFormat="1" ht="18.75">
      <c r="B9" s="71"/>
      <c r="C9" s="82"/>
      <c r="D9" s="82"/>
      <c r="E9" s="25" t="s">
        <v>107</v>
      </c>
      <c r="F9" s="26" t="s">
        <v>111</v>
      </c>
      <c r="G9" s="27">
        <f>0.138*10</f>
        <v>1.3800000000000001</v>
      </c>
      <c r="H9" s="25" t="s">
        <v>163</v>
      </c>
      <c r="I9" s="77"/>
    </row>
    <row r="10" spans="2:9" ht="18.75">
      <c r="B10" s="21">
        <v>4</v>
      </c>
      <c r="C10" s="13" t="s">
        <v>136</v>
      </c>
      <c r="D10" s="22" t="s">
        <v>137</v>
      </c>
      <c r="E10" s="14" t="s">
        <v>138</v>
      </c>
      <c r="F10" s="15">
        <v>1</v>
      </c>
      <c r="G10" s="16">
        <v>0.5</v>
      </c>
      <c r="H10" s="14" t="s">
        <v>139</v>
      </c>
      <c r="I10" s="29" t="s">
        <v>96</v>
      </c>
    </row>
    <row r="11" spans="2:9" ht="18.75">
      <c r="B11" s="69">
        <v>5</v>
      </c>
      <c r="C11" s="86" t="s">
        <v>164</v>
      </c>
      <c r="D11" s="86" t="s">
        <v>69</v>
      </c>
      <c r="E11" s="41" t="s">
        <v>180</v>
      </c>
      <c r="F11" s="39">
        <v>1</v>
      </c>
      <c r="G11" s="40">
        <f>0.0152*200</f>
        <v>3.04</v>
      </c>
      <c r="H11" s="14" t="s">
        <v>181</v>
      </c>
      <c r="I11" s="75" t="s">
        <v>96</v>
      </c>
    </row>
    <row r="12" spans="2:9" ht="37.5">
      <c r="B12" s="70"/>
      <c r="C12" s="87"/>
      <c r="D12" s="87"/>
      <c r="E12" s="41" t="s">
        <v>182</v>
      </c>
      <c r="F12" s="39">
        <v>0</v>
      </c>
      <c r="G12" s="40">
        <v>0</v>
      </c>
      <c r="H12" s="56" t="s">
        <v>183</v>
      </c>
      <c r="I12" s="76"/>
    </row>
    <row r="13" spans="2:9" ht="18.75">
      <c r="B13" s="71"/>
      <c r="C13" s="88"/>
      <c r="D13" s="88"/>
      <c r="E13" s="41" t="s">
        <v>165</v>
      </c>
      <c r="F13" s="39">
        <v>2</v>
      </c>
      <c r="G13" s="40">
        <f>0.005*24*31*1</f>
        <v>3.7199999999999998</v>
      </c>
      <c r="H13" s="14" t="s">
        <v>166</v>
      </c>
      <c r="I13" s="77"/>
    </row>
    <row r="14" spans="2:9" ht="20.100000000000001" customHeight="1">
      <c r="B14" s="18">
        <v>6</v>
      </c>
      <c r="C14" s="22" t="s">
        <v>100</v>
      </c>
      <c r="D14" s="22" t="s">
        <v>101</v>
      </c>
      <c r="E14" s="14" t="s">
        <v>102</v>
      </c>
      <c r="F14" s="15">
        <v>10000</v>
      </c>
      <c r="G14" s="16">
        <f>1.2/100</f>
        <v>1.2E-2</v>
      </c>
      <c r="H14" s="14" t="s">
        <v>103</v>
      </c>
      <c r="I14" s="29" t="s">
        <v>104</v>
      </c>
    </row>
    <row r="15" spans="2:9" ht="18.75">
      <c r="B15" s="69">
        <v>5</v>
      </c>
      <c r="C15" s="72" t="s">
        <v>113</v>
      </c>
      <c r="D15" s="14" t="s">
        <v>114</v>
      </c>
      <c r="E15" s="14" t="s">
        <v>115</v>
      </c>
      <c r="F15" s="15" t="s">
        <v>184</v>
      </c>
      <c r="G15" s="16">
        <f>10000*0.1/1000</f>
        <v>1</v>
      </c>
      <c r="H15" s="14" t="s">
        <v>117</v>
      </c>
      <c r="I15" s="55"/>
    </row>
    <row r="16" spans="2:9" ht="18.75">
      <c r="B16" s="70"/>
      <c r="C16" s="73"/>
      <c r="D16" s="14" t="s">
        <v>118</v>
      </c>
      <c r="E16" s="14" t="s">
        <v>119</v>
      </c>
      <c r="F16" s="15">
        <v>10000</v>
      </c>
      <c r="G16" s="16">
        <v>0</v>
      </c>
      <c r="H16" s="14" t="s">
        <v>120</v>
      </c>
      <c r="I16" s="55"/>
    </row>
    <row r="17" spans="2:9" ht="18.75">
      <c r="B17" s="70"/>
      <c r="C17" s="73"/>
      <c r="D17" s="14" t="s">
        <v>121</v>
      </c>
      <c r="E17" s="14" t="s">
        <v>122</v>
      </c>
      <c r="F17" s="15">
        <v>10000</v>
      </c>
      <c r="G17" s="16">
        <v>0</v>
      </c>
      <c r="H17" s="14" t="s">
        <v>120</v>
      </c>
      <c r="I17" s="55"/>
    </row>
    <row r="18" spans="2:9" ht="18.75">
      <c r="B18" s="70"/>
      <c r="C18" s="73"/>
      <c r="D18" s="69" t="s">
        <v>167</v>
      </c>
      <c r="E18" s="14" t="s">
        <v>168</v>
      </c>
      <c r="F18" s="15">
        <v>10000</v>
      </c>
      <c r="G18" s="16">
        <f>0.25*10000/1000000</f>
        <v>2.5000000000000001E-3</v>
      </c>
      <c r="H18" s="14" t="s">
        <v>169</v>
      </c>
      <c r="I18" s="55"/>
    </row>
    <row r="19" spans="2:9" ht="37.5">
      <c r="B19" s="70"/>
      <c r="C19" s="73"/>
      <c r="D19" s="71"/>
      <c r="E19" s="14" t="s">
        <v>170</v>
      </c>
      <c r="F19" s="15">
        <v>10</v>
      </c>
      <c r="G19" s="16">
        <f>1.25*10/1000000</f>
        <v>1.2500000000000001E-5</v>
      </c>
      <c r="H19" s="14" t="s">
        <v>171</v>
      </c>
      <c r="I19" s="55"/>
    </row>
    <row r="20" spans="2:9" ht="18.75">
      <c r="B20" s="70"/>
      <c r="C20" s="73"/>
      <c r="D20" s="72" t="s">
        <v>172</v>
      </c>
      <c r="E20" s="14" t="s">
        <v>173</v>
      </c>
      <c r="F20" s="15">
        <v>30000</v>
      </c>
      <c r="G20" s="16">
        <v>6.0000000000000001E-3</v>
      </c>
      <c r="H20" s="14" t="s">
        <v>174</v>
      </c>
      <c r="I20" s="55"/>
    </row>
    <row r="21" spans="2:9" ht="18.75">
      <c r="B21" s="71"/>
      <c r="C21" s="74"/>
      <c r="D21" s="74"/>
      <c r="E21" s="14" t="s">
        <v>175</v>
      </c>
      <c r="F21" s="15">
        <v>30000</v>
      </c>
      <c r="G21" s="16">
        <v>0.5</v>
      </c>
      <c r="H21" s="14" t="s">
        <v>176</v>
      </c>
      <c r="I21" s="55"/>
    </row>
    <row r="22" spans="2:9" ht="18.75">
      <c r="B22" s="21">
        <v>7</v>
      </c>
      <c r="C22" s="32" t="s">
        <v>105</v>
      </c>
      <c r="D22" s="22" t="s">
        <v>106</v>
      </c>
      <c r="E22" s="14" t="s">
        <v>107</v>
      </c>
      <c r="F22" s="15" t="s">
        <v>108</v>
      </c>
      <c r="G22" s="16">
        <f>0.025*30</f>
        <v>0.75</v>
      </c>
      <c r="H22" s="14" t="s">
        <v>109</v>
      </c>
      <c r="I22" s="75" t="s">
        <v>104</v>
      </c>
    </row>
    <row r="23" spans="2:9" ht="18.75">
      <c r="B23" s="12">
        <v>8</v>
      </c>
      <c r="C23" s="78" t="s">
        <v>110</v>
      </c>
      <c r="D23" s="79"/>
      <c r="E23" s="80"/>
      <c r="F23" s="15" t="s">
        <v>185</v>
      </c>
      <c r="G23" s="16">
        <f>0.114*100</f>
        <v>11.4</v>
      </c>
      <c r="H23" s="14" t="s">
        <v>112</v>
      </c>
      <c r="I23" s="77"/>
    </row>
    <row r="24" spans="2:9" ht="18.75">
      <c r="B24" s="69">
        <v>9</v>
      </c>
      <c r="C24" s="72" t="s">
        <v>186</v>
      </c>
      <c r="D24" s="32" t="s">
        <v>106</v>
      </c>
      <c r="E24" s="14" t="s">
        <v>187</v>
      </c>
      <c r="F24" s="15" t="s">
        <v>188</v>
      </c>
      <c r="G24" s="16">
        <v>6</v>
      </c>
      <c r="H24" s="14" t="s">
        <v>189</v>
      </c>
      <c r="I24" s="75" t="s">
        <v>104</v>
      </c>
    </row>
    <row r="25" spans="2:9" ht="18.75">
      <c r="B25" s="70"/>
      <c r="C25" s="73"/>
      <c r="D25" s="32" t="s">
        <v>190</v>
      </c>
      <c r="E25" s="14" t="s">
        <v>187</v>
      </c>
      <c r="F25" s="15" t="s">
        <v>191</v>
      </c>
      <c r="G25" s="16">
        <v>4</v>
      </c>
      <c r="H25" s="14" t="s">
        <v>192</v>
      </c>
      <c r="I25" s="76"/>
    </row>
    <row r="26" spans="2:9" ht="18.75">
      <c r="B26" s="71"/>
      <c r="C26" s="74"/>
      <c r="D26" s="32" t="s">
        <v>160</v>
      </c>
      <c r="E26" s="14" t="s">
        <v>193</v>
      </c>
      <c r="F26" s="15" t="s">
        <v>194</v>
      </c>
      <c r="G26" s="16">
        <f>0.095*50</f>
        <v>4.75</v>
      </c>
      <c r="H26" s="14" t="s">
        <v>195</v>
      </c>
      <c r="I26" s="77"/>
    </row>
    <row r="27" spans="2:9" ht="18.75">
      <c r="B27" s="69">
        <v>10</v>
      </c>
      <c r="C27" s="72" t="s">
        <v>123</v>
      </c>
      <c r="D27" s="43" t="s">
        <v>124</v>
      </c>
      <c r="E27" s="41" t="s">
        <v>124</v>
      </c>
      <c r="F27" s="39">
        <v>1</v>
      </c>
      <c r="G27" s="40">
        <v>1</v>
      </c>
      <c r="H27" s="14" t="s">
        <v>125</v>
      </c>
      <c r="I27" s="75" t="s">
        <v>104</v>
      </c>
    </row>
    <row r="28" spans="2:9" ht="18.75">
      <c r="B28" s="71"/>
      <c r="C28" s="73"/>
      <c r="D28" s="43" t="s">
        <v>126</v>
      </c>
      <c r="E28" s="41" t="s">
        <v>126</v>
      </c>
      <c r="F28" s="39" t="s">
        <v>196</v>
      </c>
      <c r="G28" s="40">
        <f>0.2*10</f>
        <v>2</v>
      </c>
      <c r="H28" s="14" t="s">
        <v>128</v>
      </c>
      <c r="I28" s="77"/>
    </row>
    <row r="29" spans="2:9" ht="18.75">
      <c r="B29" s="69">
        <v>11</v>
      </c>
      <c r="C29" s="89" t="s">
        <v>129</v>
      </c>
      <c r="D29" s="72" t="s">
        <v>130</v>
      </c>
      <c r="E29" s="14" t="s">
        <v>131</v>
      </c>
      <c r="F29" s="15" t="s">
        <v>132</v>
      </c>
      <c r="G29" s="16">
        <f>0.76*1</f>
        <v>0.76</v>
      </c>
      <c r="H29" s="14" t="s">
        <v>133</v>
      </c>
      <c r="I29" s="75" t="s">
        <v>104</v>
      </c>
    </row>
    <row r="30" spans="2:9" ht="18.75">
      <c r="B30" s="70"/>
      <c r="C30" s="89"/>
      <c r="D30" s="74"/>
      <c r="E30" s="14" t="s">
        <v>134</v>
      </c>
      <c r="F30" s="15">
        <v>2</v>
      </c>
      <c r="G30" s="16">
        <f>0.1*2</f>
        <v>0.2</v>
      </c>
      <c r="H30" s="14" t="s">
        <v>135</v>
      </c>
      <c r="I30" s="76"/>
    </row>
    <row r="31" spans="2:9" ht="18.95" customHeight="1">
      <c r="B31" s="70"/>
      <c r="C31" s="89"/>
      <c r="D31" s="72" t="s">
        <v>197</v>
      </c>
      <c r="E31" s="14" t="s">
        <v>198</v>
      </c>
      <c r="F31" s="15" t="s">
        <v>199</v>
      </c>
      <c r="G31" s="16">
        <v>0</v>
      </c>
      <c r="H31" s="14" t="s">
        <v>200</v>
      </c>
      <c r="I31" s="76"/>
    </row>
    <row r="32" spans="2:9" ht="18.75">
      <c r="B32" s="71"/>
      <c r="C32" s="89"/>
      <c r="D32" s="74"/>
      <c r="E32" s="14" t="s">
        <v>134</v>
      </c>
      <c r="F32" s="15">
        <v>1</v>
      </c>
      <c r="G32" s="16">
        <v>0</v>
      </c>
      <c r="H32" s="14" t="s">
        <v>201</v>
      </c>
      <c r="I32" s="77"/>
    </row>
    <row r="33" spans="2:9" ht="18.75">
      <c r="B33" s="69">
        <v>12</v>
      </c>
      <c r="C33" s="72" t="s">
        <v>202</v>
      </c>
      <c r="D33" s="72" t="s">
        <v>203</v>
      </c>
      <c r="E33" s="14" t="s">
        <v>102</v>
      </c>
      <c r="F33" s="15" t="s">
        <v>204</v>
      </c>
      <c r="G33" s="16">
        <f>1*0.6</f>
        <v>0.6</v>
      </c>
      <c r="H33" s="14" t="s">
        <v>205</v>
      </c>
      <c r="I33" s="75" t="s">
        <v>104</v>
      </c>
    </row>
    <row r="34" spans="2:9" ht="18.75">
      <c r="B34" s="70"/>
      <c r="C34" s="73"/>
      <c r="D34" s="73"/>
      <c r="E34" s="14" t="s">
        <v>206</v>
      </c>
      <c r="F34" s="15">
        <v>1</v>
      </c>
      <c r="G34" s="16">
        <f>5</f>
        <v>5</v>
      </c>
      <c r="H34" s="14" t="s">
        <v>207</v>
      </c>
      <c r="I34" s="76"/>
    </row>
    <row r="35" spans="2:9" ht="18.75">
      <c r="B35" s="71"/>
      <c r="C35" s="74"/>
      <c r="D35" s="74"/>
      <c r="E35" s="14" t="s">
        <v>208</v>
      </c>
      <c r="F35" s="15">
        <v>2</v>
      </c>
      <c r="G35" s="16">
        <v>10</v>
      </c>
      <c r="H35" s="14" t="s">
        <v>209</v>
      </c>
      <c r="I35" s="77"/>
    </row>
    <row r="36" spans="2:9" ht="18.75">
      <c r="B36" s="12">
        <v>13</v>
      </c>
      <c r="C36" s="65" t="s">
        <v>140</v>
      </c>
      <c r="D36" s="66"/>
      <c r="E36" s="66"/>
      <c r="F36" s="67"/>
      <c r="G36" s="16">
        <f>SUM(G3:G30)*10%</f>
        <v>24.11357125</v>
      </c>
      <c r="H36" s="14" t="s">
        <v>177</v>
      </c>
      <c r="I36" s="30" t="s">
        <v>104</v>
      </c>
    </row>
    <row r="37" spans="2:9" ht="30">
      <c r="B37" s="12">
        <v>14</v>
      </c>
      <c r="C37" s="68" t="s">
        <v>141</v>
      </c>
      <c r="D37" s="68"/>
      <c r="E37" s="68"/>
      <c r="F37" s="68"/>
      <c r="G37" s="16">
        <f>SUM(G3:G36)</f>
        <v>280.84928374999998</v>
      </c>
      <c r="H37" s="23" t="s">
        <v>142</v>
      </c>
      <c r="I37" s="30"/>
    </row>
    <row r="41" spans="2:9" ht="18.75">
      <c r="B41" s="19"/>
      <c r="C41" s="19"/>
      <c r="D41" s="42"/>
      <c r="E41" s="19"/>
      <c r="F41" s="19"/>
      <c r="G41" s="19"/>
      <c r="H41" s="19"/>
      <c r="I41" s="31"/>
    </row>
  </sheetData>
  <mergeCells count="35">
    <mergeCell ref="I33:I35"/>
    <mergeCell ref="C33:C35"/>
    <mergeCell ref="D33:D35"/>
    <mergeCell ref="C37:F37"/>
    <mergeCell ref="I22:I23"/>
    <mergeCell ref="C23:E23"/>
    <mergeCell ref="D29:D30"/>
    <mergeCell ref="C36:F36"/>
    <mergeCell ref="C29:C32"/>
    <mergeCell ref="B33:B35"/>
    <mergeCell ref="D31:D32"/>
    <mergeCell ref="I29:I32"/>
    <mergeCell ref="B4:B7"/>
    <mergeCell ref="C4:C7"/>
    <mergeCell ref="D4:D6"/>
    <mergeCell ref="I4:I7"/>
    <mergeCell ref="B15:B21"/>
    <mergeCell ref="C15:C21"/>
    <mergeCell ref="D18:D19"/>
    <mergeCell ref="D20:D21"/>
    <mergeCell ref="B8:B9"/>
    <mergeCell ref="C8:C9"/>
    <mergeCell ref="D8:D9"/>
    <mergeCell ref="I8:I9"/>
    <mergeCell ref="B24:B26"/>
    <mergeCell ref="B11:B13"/>
    <mergeCell ref="C11:C13"/>
    <mergeCell ref="D11:D13"/>
    <mergeCell ref="I11:I13"/>
    <mergeCell ref="B29:B32"/>
    <mergeCell ref="C24:C26"/>
    <mergeCell ref="I24:I26"/>
    <mergeCell ref="B27:B28"/>
    <mergeCell ref="C27:C28"/>
    <mergeCell ref="I27:I28"/>
  </mergeCell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034D-EAEC-E34D-8D0B-10F808CE4112}">
  <dimension ref="B2:D12"/>
  <sheetViews>
    <sheetView showGridLines="0" zoomScale="120" zoomScaleNormal="120" workbookViewId="0">
      <selection activeCell="B15" sqref="B15"/>
    </sheetView>
  </sheetViews>
  <sheetFormatPr defaultColWidth="10.875" defaultRowHeight="18.75"/>
  <cols>
    <col min="1" max="1" width="6.625" style="34" customWidth="1"/>
    <col min="2" max="2" width="69.125" style="34" customWidth="1"/>
    <col min="3" max="3" width="18" style="34" bestFit="1" customWidth="1"/>
    <col min="4" max="4" width="10.875" style="34"/>
    <col min="5" max="5" width="28.375" style="34" customWidth="1"/>
    <col min="6" max="16384" width="10.875" style="34"/>
  </cols>
  <sheetData>
    <row r="2" spans="2:4">
      <c r="B2" s="45" t="s">
        <v>31</v>
      </c>
      <c r="C2" s="34">
        <v>1</v>
      </c>
      <c r="D2" s="34" t="s">
        <v>32</v>
      </c>
    </row>
    <row r="3" spans="2:4">
      <c r="B3" s="34" t="s">
        <v>33</v>
      </c>
      <c r="C3" s="34">
        <v>1</v>
      </c>
      <c r="D3" s="34" t="s">
        <v>32</v>
      </c>
    </row>
    <row r="4" spans="2:4">
      <c r="B4" s="45" t="s">
        <v>34</v>
      </c>
      <c r="C4" s="34">
        <v>1</v>
      </c>
      <c r="D4" s="34" t="s">
        <v>32</v>
      </c>
    </row>
    <row r="5" spans="2:4">
      <c r="B5" s="34" t="s">
        <v>35</v>
      </c>
      <c r="C5" s="34">
        <v>1</v>
      </c>
      <c r="D5" s="34" t="s">
        <v>32</v>
      </c>
    </row>
    <row r="6" spans="2:4">
      <c r="B6" s="34" t="s">
        <v>36</v>
      </c>
      <c r="C6" s="34">
        <v>0.5</v>
      </c>
      <c r="D6" s="34" t="s">
        <v>32</v>
      </c>
    </row>
    <row r="7" spans="2:4">
      <c r="B7" s="34" t="s">
        <v>37</v>
      </c>
      <c r="C7" s="34">
        <v>2</v>
      </c>
      <c r="D7" s="34" t="s">
        <v>38</v>
      </c>
    </row>
    <row r="8" spans="2:4">
      <c r="B8" s="34" t="s">
        <v>39</v>
      </c>
      <c r="C8" s="34">
        <v>0.5</v>
      </c>
      <c r="D8" s="34" t="s">
        <v>32</v>
      </c>
    </row>
    <row r="9" spans="2:4">
      <c r="B9" s="34" t="s">
        <v>40</v>
      </c>
      <c r="C9" s="34">
        <v>0.5</v>
      </c>
      <c r="D9" s="34" t="s">
        <v>32</v>
      </c>
    </row>
    <row r="10" spans="2:4">
      <c r="B10" s="45" t="s">
        <v>41</v>
      </c>
      <c r="C10" s="34">
        <v>1</v>
      </c>
      <c r="D10" s="34" t="s">
        <v>32</v>
      </c>
    </row>
    <row r="11" spans="2:4">
      <c r="B11" s="34" t="s">
        <v>42</v>
      </c>
      <c r="C11" s="34">
        <v>0.5</v>
      </c>
      <c r="D11" s="34" t="s">
        <v>32</v>
      </c>
    </row>
    <row r="12" spans="2:4">
      <c r="B12" s="34" t="s">
        <v>43</v>
      </c>
      <c r="C12" s="34">
        <v>0.5</v>
      </c>
      <c r="D12" s="34" t="s">
        <v>32</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5047-CD2E-B04D-9D40-5D605B84A355}">
  <dimension ref="B3:D23"/>
  <sheetViews>
    <sheetView showGridLines="0" view="pageBreakPreview" zoomScale="60" zoomScaleNormal="120" workbookViewId="0">
      <selection activeCell="S29" sqref="S29"/>
    </sheetView>
  </sheetViews>
  <sheetFormatPr defaultColWidth="10.875" defaultRowHeight="18.75"/>
  <cols>
    <col min="1" max="1" width="6.625" style="34" customWidth="1"/>
    <col min="2" max="2" width="18.625" style="37" customWidth="1"/>
    <col min="3" max="3" width="69.125" style="34" customWidth="1"/>
    <col min="4" max="4" width="18" style="34" bestFit="1" customWidth="1"/>
    <col min="5" max="5" width="10.875" style="34"/>
    <col min="6" max="6" width="28.375" style="34" customWidth="1"/>
    <col min="7" max="16384" width="10.875" style="34"/>
  </cols>
  <sheetData>
    <row r="3" spans="2:4">
      <c r="B3" s="33" t="s">
        <v>44</v>
      </c>
      <c r="C3" s="33" t="s">
        <v>45</v>
      </c>
      <c r="D3" s="33" t="s">
        <v>46</v>
      </c>
    </row>
    <row r="4" spans="2:4" ht="37.5">
      <c r="B4" s="35" t="s">
        <v>47</v>
      </c>
      <c r="C4" s="36" t="s">
        <v>48</v>
      </c>
      <c r="D4" s="38" t="s">
        <v>49</v>
      </c>
    </row>
    <row r="5" spans="2:4" ht="37.5">
      <c r="B5" s="35" t="s">
        <v>50</v>
      </c>
      <c r="C5" s="36" t="s">
        <v>51</v>
      </c>
      <c r="D5" s="38" t="s">
        <v>52</v>
      </c>
    </row>
    <row r="6" spans="2:4">
      <c r="B6" s="35"/>
      <c r="C6" s="36"/>
      <c r="D6" s="36"/>
    </row>
    <row r="7" spans="2:4">
      <c r="B7" s="35"/>
      <c r="C7" s="36"/>
      <c r="D7" s="36"/>
    </row>
    <row r="8" spans="2:4">
      <c r="B8" s="35"/>
      <c r="C8" s="36"/>
      <c r="D8" s="36"/>
    </row>
    <row r="9" spans="2:4">
      <c r="B9" s="35"/>
      <c r="C9" s="36"/>
      <c r="D9" s="36"/>
    </row>
    <row r="10" spans="2:4">
      <c r="B10" s="35"/>
      <c r="C10" s="36"/>
      <c r="D10" s="36"/>
    </row>
    <row r="11" spans="2:4">
      <c r="B11" s="35"/>
      <c r="C11" s="36"/>
      <c r="D11" s="36"/>
    </row>
    <row r="12" spans="2:4">
      <c r="B12" s="35"/>
      <c r="C12" s="36"/>
      <c r="D12" s="36"/>
    </row>
    <row r="13" spans="2:4">
      <c r="B13" s="35"/>
      <c r="C13" s="36"/>
      <c r="D13" s="36"/>
    </row>
    <row r="14" spans="2:4">
      <c r="B14" s="35"/>
      <c r="C14" s="36"/>
      <c r="D14" s="36"/>
    </row>
    <row r="15" spans="2:4">
      <c r="B15" s="35"/>
      <c r="C15" s="36"/>
      <c r="D15" s="36"/>
    </row>
    <row r="16" spans="2:4">
      <c r="B16" s="35"/>
      <c r="C16" s="36"/>
      <c r="D16" s="36"/>
    </row>
    <row r="17" spans="2:4">
      <c r="B17" s="35"/>
      <c r="C17" s="36"/>
      <c r="D17" s="36"/>
    </row>
    <row r="18" spans="2:4">
      <c r="B18" s="35"/>
      <c r="C18" s="36"/>
      <c r="D18" s="36"/>
    </row>
    <row r="19" spans="2:4">
      <c r="B19" s="35"/>
      <c r="C19" s="36"/>
      <c r="D19" s="36"/>
    </row>
    <row r="20" spans="2:4">
      <c r="B20" s="35"/>
      <c r="C20" s="36"/>
      <c r="D20" s="36"/>
    </row>
    <row r="21" spans="2:4">
      <c r="B21" s="35"/>
      <c r="C21" s="36"/>
      <c r="D21" s="36"/>
    </row>
    <row r="22" spans="2:4">
      <c r="B22" s="35"/>
      <c r="C22" s="36"/>
      <c r="D22" s="36"/>
    </row>
    <row r="23" spans="2:4">
      <c r="B23" s="35"/>
      <c r="C23" s="36"/>
      <c r="D23" s="36"/>
    </row>
  </sheetData>
  <phoneticPr fontId="13" type="noConversion"/>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F34C-2924-2842-88E1-B4AF15C42EC7}">
  <dimension ref="A1"/>
  <sheetViews>
    <sheetView showGridLines="0" view="pageBreakPreview" zoomScale="60" zoomScaleNormal="100" workbookViewId="0">
      <selection activeCell="O37" sqref="O37"/>
    </sheetView>
  </sheetViews>
  <sheetFormatPr defaultColWidth="11" defaultRowHeight="15.75"/>
  <sheetData/>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758F-4B31-4219-B708-FBA043E1A608}">
  <dimension ref="C2:W44"/>
  <sheetViews>
    <sheetView showGridLines="0" tabSelected="1" topLeftCell="H8" zoomScale="80" zoomScaleNormal="80" zoomScaleSheetLayoutView="96" workbookViewId="0">
      <selection activeCell="P7" sqref="P7"/>
    </sheetView>
  </sheetViews>
  <sheetFormatPr defaultColWidth="11" defaultRowHeight="15.75"/>
  <cols>
    <col min="1" max="1" width="10.875" customWidth="1"/>
    <col min="7" max="7" width="17.875" customWidth="1"/>
    <col min="16" max="16" width="8.125" customWidth="1"/>
    <col min="17" max="17" width="6.375" customWidth="1"/>
  </cols>
  <sheetData>
    <row r="2" spans="7:23" ht="33.75">
      <c r="G2" s="3" t="s">
        <v>53</v>
      </c>
      <c r="R2" s="4" t="s">
        <v>54</v>
      </c>
    </row>
    <row r="3" spans="7:23" ht="170.1" customHeight="1">
      <c r="R3" s="64" t="s">
        <v>55</v>
      </c>
      <c r="S3" s="64"/>
      <c r="T3" s="64"/>
      <c r="U3" s="64"/>
      <c r="V3" s="64"/>
      <c r="W3" s="64"/>
    </row>
    <row r="4" spans="7:23" ht="20.25">
      <c r="R4" s="4" t="s">
        <v>56</v>
      </c>
    </row>
    <row r="5" spans="7:23">
      <c r="R5" s="2" t="s">
        <v>57</v>
      </c>
    </row>
    <row r="6" spans="7:23">
      <c r="R6" s="2" t="s">
        <v>58</v>
      </c>
    </row>
    <row r="7" spans="7:23">
      <c r="R7" s="2" t="s">
        <v>59</v>
      </c>
    </row>
    <row r="9" spans="7:23" ht="20.25">
      <c r="R9" s="4" t="s">
        <v>60</v>
      </c>
    </row>
    <row r="10" spans="7:23">
      <c r="R10" s="2" t="s">
        <v>61</v>
      </c>
    </row>
    <row r="11" spans="7:23">
      <c r="R11" s="2"/>
    </row>
    <row r="14" spans="7:23" ht="20.25">
      <c r="R14" s="4" t="s">
        <v>62</v>
      </c>
    </row>
    <row r="15" spans="7:23">
      <c r="R15" s="2" t="s">
        <v>63</v>
      </c>
    </row>
    <row r="17" spans="18:18" ht="20.25">
      <c r="R17" s="4" t="s">
        <v>64</v>
      </c>
    </row>
    <row r="18" spans="18:18">
      <c r="R18" t="s">
        <v>65</v>
      </c>
    </row>
    <row r="21" spans="18:18" ht="20.25">
      <c r="R21" s="4" t="s">
        <v>66</v>
      </c>
    </row>
    <row r="22" spans="18:18">
      <c r="R22" t="s">
        <v>67</v>
      </c>
    </row>
    <row r="23" spans="18:18">
      <c r="R23" t="s">
        <v>68</v>
      </c>
    </row>
    <row r="26" spans="18:18" ht="20.25">
      <c r="R26" s="4"/>
    </row>
    <row r="33" spans="3:18" ht="20.25">
      <c r="R33" s="4"/>
    </row>
    <row r="36" spans="3:18" ht="20.25">
      <c r="C36" s="5" t="s">
        <v>69</v>
      </c>
    </row>
    <row r="37" spans="3:18">
      <c r="C37" s="6" t="s">
        <v>70</v>
      </c>
    </row>
    <row r="38" spans="3:18">
      <c r="C38" s="6" t="s">
        <v>71</v>
      </c>
    </row>
    <row r="39" spans="3:18">
      <c r="C39" s="7" t="s">
        <v>72</v>
      </c>
    </row>
    <row r="40" spans="3:18">
      <c r="C40" s="6" t="s">
        <v>73</v>
      </c>
    </row>
    <row r="41" spans="3:18">
      <c r="C41" s="7" t="s">
        <v>74</v>
      </c>
    </row>
    <row r="42" spans="3:18">
      <c r="C42" s="6" t="s">
        <v>75</v>
      </c>
    </row>
    <row r="43" spans="3:18">
      <c r="C43" s="6" t="s">
        <v>76</v>
      </c>
    </row>
    <row r="44" spans="3:18">
      <c r="C44" s="6" t="s">
        <v>77</v>
      </c>
    </row>
  </sheetData>
  <mergeCells count="1">
    <mergeCell ref="R3:W3"/>
  </mergeCells>
  <pageMargins left="0.7" right="0.7" top="0.75" bottom="0.75" header="0.3" footer="0.3"/>
  <pageSetup scale="3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CECB-C5B6-F24D-9AFF-2698F0FBB362}">
  <dimension ref="C2:W54"/>
  <sheetViews>
    <sheetView showGridLines="0" view="pageBreakPreview" topLeftCell="A7" zoomScale="60" zoomScaleNormal="100" workbookViewId="0">
      <selection activeCell="T44" sqref="T44"/>
    </sheetView>
  </sheetViews>
  <sheetFormatPr defaultColWidth="11" defaultRowHeight="15.75"/>
  <cols>
    <col min="1" max="1" width="10.875" customWidth="1"/>
    <col min="7" max="7" width="17.875" customWidth="1"/>
    <col min="16" max="16" width="8.125" customWidth="1"/>
    <col min="17" max="17" width="6.375" customWidth="1"/>
  </cols>
  <sheetData>
    <row r="2" spans="7:23" ht="33.75">
      <c r="G2" s="3" t="s">
        <v>53</v>
      </c>
      <c r="R2" s="4" t="s">
        <v>54</v>
      </c>
    </row>
    <row r="3" spans="7:23" ht="170.1" customHeight="1">
      <c r="R3" s="64" t="s">
        <v>55</v>
      </c>
      <c r="S3" s="64"/>
      <c r="T3" s="64"/>
      <c r="U3" s="64"/>
      <c r="V3" s="64"/>
      <c r="W3" s="64"/>
    </row>
    <row r="4" spans="7:23" ht="20.25">
      <c r="R4" s="4" t="s">
        <v>56</v>
      </c>
    </row>
    <row r="5" spans="7:23">
      <c r="R5" s="2" t="s">
        <v>57</v>
      </c>
    </row>
    <row r="6" spans="7:23">
      <c r="R6" s="2" t="s">
        <v>58</v>
      </c>
    </row>
    <row r="7" spans="7:23">
      <c r="R7" s="2" t="s">
        <v>59</v>
      </c>
    </row>
    <row r="9" spans="7:23" ht="20.25">
      <c r="R9" s="4" t="s">
        <v>60</v>
      </c>
    </row>
    <row r="10" spans="7:23">
      <c r="R10" s="2" t="s">
        <v>78</v>
      </c>
    </row>
    <row r="11" spans="7:23">
      <c r="R11" s="2" t="s">
        <v>79</v>
      </c>
    </row>
    <row r="14" spans="7:23" ht="20.25">
      <c r="R14" s="4" t="s">
        <v>62</v>
      </c>
    </row>
    <row r="15" spans="7:23">
      <c r="R15" s="2" t="s">
        <v>63</v>
      </c>
    </row>
    <row r="17" spans="18:18" ht="20.25">
      <c r="R17" s="4" t="s">
        <v>64</v>
      </c>
    </row>
    <row r="18" spans="18:18">
      <c r="R18" t="s">
        <v>80</v>
      </c>
    </row>
    <row r="21" spans="18:18" ht="20.25">
      <c r="R21" s="4" t="s">
        <v>66</v>
      </c>
    </row>
    <row r="22" spans="18:18">
      <c r="R22" t="s">
        <v>67</v>
      </c>
    </row>
    <row r="23" spans="18:18">
      <c r="R23" t="s">
        <v>68</v>
      </c>
    </row>
    <row r="26" spans="18:18" ht="20.25">
      <c r="R26" s="4"/>
    </row>
    <row r="33" spans="3:18" ht="20.25">
      <c r="R33" s="4"/>
    </row>
    <row r="44" spans="3:18" ht="20.25">
      <c r="C44" s="5" t="s">
        <v>69</v>
      </c>
    </row>
    <row r="45" spans="3:18">
      <c r="C45" s="6" t="s">
        <v>70</v>
      </c>
    </row>
    <row r="46" spans="3:18">
      <c r="C46" s="6" t="s">
        <v>71</v>
      </c>
    </row>
    <row r="47" spans="3:18">
      <c r="C47" s="7" t="s">
        <v>72</v>
      </c>
    </row>
    <row r="48" spans="3:18">
      <c r="C48" s="6" t="s">
        <v>73</v>
      </c>
    </row>
    <row r="49" spans="3:3">
      <c r="C49" s="6" t="s">
        <v>81</v>
      </c>
    </row>
    <row r="50" spans="3:3">
      <c r="C50" s="6" t="s">
        <v>82</v>
      </c>
    </row>
    <row r="51" spans="3:3">
      <c r="C51" s="7" t="s">
        <v>74</v>
      </c>
    </row>
    <row r="52" spans="3:3">
      <c r="C52" s="6" t="s">
        <v>75</v>
      </c>
    </row>
    <row r="53" spans="3:3">
      <c r="C53" s="6" t="s">
        <v>76</v>
      </c>
    </row>
    <row r="54" spans="3:3">
      <c r="C54" s="6" t="s">
        <v>77</v>
      </c>
    </row>
  </sheetData>
  <mergeCells count="1">
    <mergeCell ref="R3:W3"/>
  </mergeCells>
  <pageMargins left="0.7" right="0.7" top="0.75" bottom="0.75" header="0.3" footer="0.3"/>
  <pageSetup scale="3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2887A-C927-2545-8644-D01EFFA4C79D}">
  <dimension ref="A1"/>
  <sheetViews>
    <sheetView showGridLines="0" topLeftCell="A3" workbookViewId="0">
      <selection activeCell="E30" sqref="E30"/>
    </sheetView>
  </sheetViews>
  <sheetFormatPr defaultColWidth="11" defaultRowHeight="15.75"/>
  <cols>
    <col min="2" max="2" width="25.375" bestFit="1" customWidth="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9F31-EC20-F54C-87DA-E97C5242D3F3}">
  <dimension ref="B1:Q21"/>
  <sheetViews>
    <sheetView showGridLines="0" zoomScale="150" zoomScaleNormal="150" workbookViewId="0">
      <selection activeCell="E21" sqref="E21"/>
    </sheetView>
  </sheetViews>
  <sheetFormatPr defaultColWidth="8.875" defaultRowHeight="15"/>
  <cols>
    <col min="1" max="1" width="3.875" style="11" customWidth="1"/>
    <col min="2" max="2" width="7.125" style="11" customWidth="1"/>
    <col min="3" max="3" width="4.875" style="11" bestFit="1" customWidth="1"/>
    <col min="4" max="4" width="17.5" style="20" customWidth="1"/>
    <col min="5" max="5" width="26" style="11" customWidth="1"/>
    <col min="6" max="6" width="15.875" style="11" customWidth="1"/>
    <col min="7" max="7" width="21.125" style="11" customWidth="1"/>
    <col min="8" max="8" width="16.625" style="11" customWidth="1"/>
    <col min="9" max="9" width="12.5" style="11" customWidth="1"/>
    <col min="10" max="10" width="61.625" style="11" customWidth="1"/>
    <col min="11" max="11" width="19.625" style="28" customWidth="1"/>
    <col min="12" max="16384" width="8.875" style="11"/>
  </cols>
  <sheetData>
    <row r="1" spans="3:17">
      <c r="D1" s="1"/>
    </row>
    <row r="2" spans="3:17" ht="18.75">
      <c r="C2" s="10" t="s">
        <v>83</v>
      </c>
      <c r="D2" s="10" t="s">
        <v>84</v>
      </c>
      <c r="E2" s="10" t="s">
        <v>85</v>
      </c>
      <c r="F2" s="8" t="s">
        <v>86</v>
      </c>
      <c r="G2" s="8" t="s">
        <v>87</v>
      </c>
      <c r="H2" s="8" t="s">
        <v>88</v>
      </c>
      <c r="I2" s="8" t="s">
        <v>89</v>
      </c>
      <c r="J2" s="9" t="s">
        <v>84</v>
      </c>
      <c r="K2" s="10" t="s">
        <v>90</v>
      </c>
      <c r="Q2" s="11" t="s">
        <v>91</v>
      </c>
    </row>
    <row r="3" spans="3:17" ht="18.75">
      <c r="C3" s="69">
        <v>1</v>
      </c>
      <c r="D3" s="72" t="s">
        <v>92</v>
      </c>
      <c r="E3" s="72" t="s">
        <v>93</v>
      </c>
      <c r="F3" s="22"/>
      <c r="G3" s="14" t="s">
        <v>94</v>
      </c>
      <c r="H3" s="15">
        <v>1</v>
      </c>
      <c r="I3" s="16">
        <f>0.0544*24*31</f>
        <v>40.473599999999998</v>
      </c>
      <c r="J3" s="17" t="s">
        <v>95</v>
      </c>
      <c r="K3" s="75" t="s">
        <v>96</v>
      </c>
    </row>
    <row r="4" spans="3:17" ht="18.75">
      <c r="C4" s="71"/>
      <c r="D4" s="74"/>
      <c r="E4" s="74"/>
      <c r="F4" s="44"/>
      <c r="G4" s="14" t="s">
        <v>97</v>
      </c>
      <c r="H4" s="15" t="s">
        <v>98</v>
      </c>
      <c r="I4" s="16">
        <f>0.096*20</f>
        <v>1.92</v>
      </c>
      <c r="J4" s="17" t="s">
        <v>99</v>
      </c>
      <c r="K4" s="77"/>
    </row>
    <row r="5" spans="3:17" ht="20.100000000000001" customHeight="1">
      <c r="C5" s="18">
        <v>2</v>
      </c>
      <c r="D5" s="22" t="s">
        <v>100</v>
      </c>
      <c r="E5" s="22" t="s">
        <v>101</v>
      </c>
      <c r="F5" s="22"/>
      <c r="G5" s="14" t="s">
        <v>102</v>
      </c>
      <c r="H5" s="15">
        <v>10000</v>
      </c>
      <c r="I5" s="16">
        <f>1.2/100</f>
        <v>1.2E-2</v>
      </c>
      <c r="J5" s="14" t="s">
        <v>103</v>
      </c>
      <c r="K5" s="29" t="s">
        <v>104</v>
      </c>
    </row>
    <row r="6" spans="3:17" ht="18.75">
      <c r="C6" s="21">
        <v>3</v>
      </c>
      <c r="D6" s="32" t="s">
        <v>105</v>
      </c>
      <c r="E6" s="32" t="s">
        <v>106</v>
      </c>
      <c r="F6" s="32"/>
      <c r="G6" s="14" t="s">
        <v>107</v>
      </c>
      <c r="H6" s="15" t="s">
        <v>108</v>
      </c>
      <c r="I6" s="16">
        <f>0.025*30</f>
        <v>0.75</v>
      </c>
      <c r="J6" s="14" t="s">
        <v>109</v>
      </c>
      <c r="K6" s="75" t="s">
        <v>104</v>
      </c>
    </row>
    <row r="7" spans="3:17" ht="18.75">
      <c r="C7" s="12">
        <v>4</v>
      </c>
      <c r="D7" s="78" t="s">
        <v>110</v>
      </c>
      <c r="E7" s="79"/>
      <c r="F7" s="79"/>
      <c r="G7" s="80"/>
      <c r="H7" s="15" t="s">
        <v>111</v>
      </c>
      <c r="I7" s="16">
        <f>0.114*10</f>
        <v>1.1400000000000001</v>
      </c>
      <c r="J7" s="14" t="s">
        <v>112</v>
      </c>
      <c r="K7" s="77"/>
    </row>
    <row r="8" spans="3:17" ht="18.75">
      <c r="C8" s="69">
        <v>5</v>
      </c>
      <c r="D8" s="72" t="s">
        <v>113</v>
      </c>
      <c r="E8" s="14" t="s">
        <v>114</v>
      </c>
      <c r="F8" s="14"/>
      <c r="G8" s="14" t="s">
        <v>115</v>
      </c>
      <c r="H8" s="15" t="s">
        <v>116</v>
      </c>
      <c r="I8" s="16">
        <f>1*0.1</f>
        <v>0.1</v>
      </c>
      <c r="J8" s="14" t="s">
        <v>117</v>
      </c>
      <c r="K8" s="75" t="s">
        <v>104</v>
      </c>
    </row>
    <row r="9" spans="3:17" ht="18.75">
      <c r="C9" s="70"/>
      <c r="D9" s="73"/>
      <c r="E9" s="14" t="s">
        <v>118</v>
      </c>
      <c r="F9" s="14"/>
      <c r="G9" s="14" t="s">
        <v>119</v>
      </c>
      <c r="H9" s="15">
        <v>1000</v>
      </c>
      <c r="I9" s="16">
        <v>0</v>
      </c>
      <c r="J9" s="14" t="s">
        <v>120</v>
      </c>
      <c r="K9" s="76"/>
    </row>
    <row r="10" spans="3:17" ht="18.75">
      <c r="C10" s="71"/>
      <c r="D10" s="74"/>
      <c r="E10" s="14" t="s">
        <v>121</v>
      </c>
      <c r="F10" s="14"/>
      <c r="G10" s="14" t="s">
        <v>122</v>
      </c>
      <c r="H10" s="15">
        <v>1000</v>
      </c>
      <c r="I10" s="16">
        <v>0</v>
      </c>
      <c r="J10" s="14" t="s">
        <v>120</v>
      </c>
      <c r="K10" s="77"/>
    </row>
    <row r="11" spans="3:17" ht="18.75">
      <c r="C11" s="69">
        <v>6</v>
      </c>
      <c r="D11" s="72" t="s">
        <v>123</v>
      </c>
      <c r="E11" s="43" t="s">
        <v>124</v>
      </c>
      <c r="F11" s="43"/>
      <c r="G11" s="41" t="s">
        <v>124</v>
      </c>
      <c r="H11" s="39">
        <v>1</v>
      </c>
      <c r="I11" s="40">
        <v>1</v>
      </c>
      <c r="J11" s="14" t="s">
        <v>125</v>
      </c>
      <c r="K11" s="75" t="s">
        <v>104</v>
      </c>
    </row>
    <row r="12" spans="3:17" ht="18.75">
      <c r="C12" s="71"/>
      <c r="D12" s="73"/>
      <c r="E12" s="43" t="s">
        <v>126</v>
      </c>
      <c r="F12" s="43"/>
      <c r="G12" s="41" t="s">
        <v>126</v>
      </c>
      <c r="H12" s="39" t="s">
        <v>127</v>
      </c>
      <c r="I12" s="40">
        <f>0.2*50</f>
        <v>10</v>
      </c>
      <c r="J12" s="14" t="s">
        <v>128</v>
      </c>
      <c r="K12" s="77"/>
    </row>
    <row r="13" spans="3:17" ht="18.75">
      <c r="C13" s="69">
        <v>7</v>
      </c>
      <c r="D13" s="72" t="s">
        <v>129</v>
      </c>
      <c r="E13" s="72" t="s">
        <v>130</v>
      </c>
      <c r="F13" s="22"/>
      <c r="G13" s="14" t="s">
        <v>131</v>
      </c>
      <c r="H13" s="15" t="s">
        <v>132</v>
      </c>
      <c r="I13" s="16">
        <f>0.76*1</f>
        <v>0.76</v>
      </c>
      <c r="J13" s="14" t="s">
        <v>133</v>
      </c>
      <c r="K13" s="75" t="s">
        <v>104</v>
      </c>
    </row>
    <row r="14" spans="3:17" ht="18.75">
      <c r="C14" s="71"/>
      <c r="D14" s="74"/>
      <c r="E14" s="74"/>
      <c r="F14" s="44"/>
      <c r="G14" s="14" t="s">
        <v>134</v>
      </c>
      <c r="H14" s="15">
        <v>1</v>
      </c>
      <c r="I14" s="16">
        <f>0.1</f>
        <v>0.1</v>
      </c>
      <c r="J14" s="14" t="s">
        <v>135</v>
      </c>
      <c r="K14" s="77"/>
    </row>
    <row r="15" spans="3:17" ht="18.75">
      <c r="C15" s="21">
        <v>8</v>
      </c>
      <c r="D15" s="13" t="s">
        <v>136</v>
      </c>
      <c r="E15" s="22" t="s">
        <v>137</v>
      </c>
      <c r="F15" s="22"/>
      <c r="G15" s="14" t="s">
        <v>138</v>
      </c>
      <c r="H15" s="15">
        <v>0</v>
      </c>
      <c r="I15" s="16">
        <v>0</v>
      </c>
      <c r="J15" s="14" t="s">
        <v>139</v>
      </c>
      <c r="K15" s="29" t="s">
        <v>96</v>
      </c>
    </row>
    <row r="16" spans="3:17" ht="18.75">
      <c r="C16" s="12">
        <v>9</v>
      </c>
      <c r="D16" s="65" t="s">
        <v>140</v>
      </c>
      <c r="E16" s="66"/>
      <c r="F16" s="66"/>
      <c r="G16" s="66"/>
      <c r="H16" s="67"/>
      <c r="I16" s="16">
        <f>SUM(I3:I14)*10%</f>
        <v>5.6255600000000001</v>
      </c>
      <c r="J16" s="14"/>
      <c r="K16" s="30"/>
    </row>
    <row r="17" spans="2:12" ht="30">
      <c r="C17" s="12">
        <v>10</v>
      </c>
      <c r="D17" s="68" t="s">
        <v>141</v>
      </c>
      <c r="E17" s="68"/>
      <c r="F17" s="68"/>
      <c r="G17" s="68"/>
      <c r="H17" s="68"/>
      <c r="I17" s="16">
        <f>SUM(I3:I16)</f>
        <v>61.881160000000001</v>
      </c>
      <c r="J17" s="23" t="s">
        <v>142</v>
      </c>
      <c r="K17" s="30"/>
    </row>
    <row r="21" spans="2:12" ht="18.75">
      <c r="B21" s="19"/>
      <c r="C21" s="19"/>
      <c r="D21" s="19"/>
      <c r="E21" s="19"/>
      <c r="F21" s="19"/>
      <c r="G21" s="19"/>
      <c r="H21" s="19"/>
      <c r="I21" s="19"/>
      <c r="J21" s="19"/>
      <c r="K21" s="31"/>
      <c r="L21" s="19"/>
    </row>
  </sheetData>
  <mergeCells count="18">
    <mergeCell ref="C3:C4"/>
    <mergeCell ref="D3:D4"/>
    <mergeCell ref="E3:E4"/>
    <mergeCell ref="K3:K4"/>
    <mergeCell ref="K6:K7"/>
    <mergeCell ref="D7:G7"/>
    <mergeCell ref="D16:H16"/>
    <mergeCell ref="D17:H17"/>
    <mergeCell ref="C8:C10"/>
    <mergeCell ref="D8:D10"/>
    <mergeCell ref="K8:K10"/>
    <mergeCell ref="C13:C14"/>
    <mergeCell ref="D13:D14"/>
    <mergeCell ref="E13:E14"/>
    <mergeCell ref="K13:K14"/>
    <mergeCell ref="C11:C12"/>
    <mergeCell ref="D11:D12"/>
    <mergeCell ref="K11:K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516C-4B52-7A48-83B2-700756931B20}">
  <dimension ref="B1:I30"/>
  <sheetViews>
    <sheetView showGridLines="0" view="pageBreakPreview" zoomScale="110" zoomScaleNormal="150" zoomScaleSheetLayoutView="110" workbookViewId="0">
      <selection activeCell="G3" sqref="G3"/>
    </sheetView>
  </sheetViews>
  <sheetFormatPr defaultColWidth="8.875" defaultRowHeight="15"/>
  <cols>
    <col min="1" max="1" width="3.875" style="11" customWidth="1"/>
    <col min="2" max="2" width="4.875" style="11" bestFit="1" customWidth="1"/>
    <col min="3" max="3" width="17.5" style="20" customWidth="1"/>
    <col min="4" max="4" width="26" style="11" customWidth="1"/>
    <col min="5" max="5" width="21.125" style="11" customWidth="1"/>
    <col min="6" max="6" width="16.625" style="11" customWidth="1"/>
    <col min="7" max="7" width="12.5" style="11" customWidth="1"/>
    <col min="8" max="8" width="61.625" style="11" customWidth="1"/>
    <col min="9" max="9" width="19.625" style="28" customWidth="1"/>
    <col min="10" max="16384" width="8.875" style="11"/>
  </cols>
  <sheetData>
    <row r="1" spans="2:9">
      <c r="C1" s="1"/>
    </row>
    <row r="2" spans="2:9" ht="18.75">
      <c r="B2" s="10" t="s">
        <v>83</v>
      </c>
      <c r="C2" s="10" t="s">
        <v>84</v>
      </c>
      <c r="D2" s="10" t="s">
        <v>85</v>
      </c>
      <c r="E2" s="8" t="s">
        <v>87</v>
      </c>
      <c r="F2" s="8" t="s">
        <v>88</v>
      </c>
      <c r="G2" s="8" t="s">
        <v>89</v>
      </c>
      <c r="H2" s="9" t="s">
        <v>84</v>
      </c>
      <c r="I2" s="10" t="s">
        <v>90</v>
      </c>
    </row>
    <row r="3" spans="2:9" ht="18.75">
      <c r="B3" s="12">
        <v>1</v>
      </c>
      <c r="C3" s="13" t="s">
        <v>143</v>
      </c>
      <c r="D3" s="13" t="s">
        <v>144</v>
      </c>
      <c r="E3" s="14" t="s">
        <v>145</v>
      </c>
      <c r="F3" s="60">
        <v>1</v>
      </c>
      <c r="G3" s="58">
        <f>0.0243*24*31</f>
        <v>18.079199999999997</v>
      </c>
      <c r="H3" s="14" t="s">
        <v>146</v>
      </c>
      <c r="I3" s="29" t="s">
        <v>96</v>
      </c>
    </row>
    <row r="4" spans="2:9" ht="18.75">
      <c r="B4" s="69">
        <v>2</v>
      </c>
      <c r="C4" s="72" t="s">
        <v>147</v>
      </c>
      <c r="D4" s="72" t="s">
        <v>148</v>
      </c>
      <c r="E4" s="14" t="s">
        <v>149</v>
      </c>
      <c r="F4" s="61">
        <v>2</v>
      </c>
      <c r="G4" s="59">
        <f>0.05*744*2</f>
        <v>74.400000000000006</v>
      </c>
      <c r="H4" s="17" t="s">
        <v>150</v>
      </c>
      <c r="I4" s="75" t="s">
        <v>96</v>
      </c>
    </row>
    <row r="5" spans="2:9" ht="18.75">
      <c r="B5" s="70"/>
      <c r="C5" s="73"/>
      <c r="D5" s="73"/>
      <c r="E5" s="14" t="s">
        <v>151</v>
      </c>
      <c r="F5" s="61" t="s">
        <v>152</v>
      </c>
      <c r="G5" s="59">
        <f>0.005*744*4</f>
        <v>14.88</v>
      </c>
      <c r="H5" s="17" t="s">
        <v>153</v>
      </c>
      <c r="I5" s="76"/>
    </row>
    <row r="6" spans="2:9" ht="18.75">
      <c r="B6" s="70"/>
      <c r="C6" s="73"/>
      <c r="D6" s="74"/>
      <c r="E6" s="14" t="s">
        <v>97</v>
      </c>
      <c r="F6" s="15" t="s">
        <v>98</v>
      </c>
      <c r="G6" s="59">
        <v>0</v>
      </c>
      <c r="H6" s="17" t="s">
        <v>154</v>
      </c>
      <c r="I6" s="76"/>
    </row>
    <row r="7" spans="2:9" ht="18.75">
      <c r="B7" s="71"/>
      <c r="C7" s="74"/>
      <c r="D7" s="14" t="s">
        <v>155</v>
      </c>
      <c r="E7" s="14" t="s">
        <v>156</v>
      </c>
      <c r="F7" s="15" t="s">
        <v>157</v>
      </c>
      <c r="G7" s="16">
        <f>0.1*5</f>
        <v>0.5</v>
      </c>
      <c r="H7" s="17" t="s">
        <v>158</v>
      </c>
      <c r="I7" s="77"/>
    </row>
    <row r="8" spans="2:9" ht="18.75">
      <c r="B8" s="69">
        <v>3</v>
      </c>
      <c r="C8" s="81" t="s">
        <v>159</v>
      </c>
      <c r="D8" s="81" t="s">
        <v>160</v>
      </c>
      <c r="E8" s="25" t="s">
        <v>161</v>
      </c>
      <c r="F8" s="26">
        <v>1</v>
      </c>
      <c r="G8" s="27">
        <f>0.052*744</f>
        <v>38.687999999999995</v>
      </c>
      <c r="H8" s="25" t="s">
        <v>162</v>
      </c>
      <c r="I8" s="75" t="s">
        <v>96</v>
      </c>
    </row>
    <row r="9" spans="2:9" s="24" customFormat="1" ht="18.75">
      <c r="B9" s="71"/>
      <c r="C9" s="82"/>
      <c r="D9" s="82"/>
      <c r="E9" s="25" t="s">
        <v>107</v>
      </c>
      <c r="F9" s="26" t="s">
        <v>111</v>
      </c>
      <c r="G9" s="27">
        <f>0.138*10</f>
        <v>1.3800000000000001</v>
      </c>
      <c r="H9" s="25" t="s">
        <v>163</v>
      </c>
      <c r="I9" s="77"/>
    </row>
    <row r="10" spans="2:9" ht="20.100000000000001" customHeight="1">
      <c r="B10" s="18">
        <v>4</v>
      </c>
      <c r="C10" s="22" t="s">
        <v>100</v>
      </c>
      <c r="D10" s="22" t="s">
        <v>101</v>
      </c>
      <c r="E10" s="14" t="s">
        <v>102</v>
      </c>
      <c r="F10" s="15">
        <v>10000</v>
      </c>
      <c r="G10" s="16">
        <f>1.2/100</f>
        <v>1.2E-2</v>
      </c>
      <c r="H10" s="14" t="s">
        <v>103</v>
      </c>
      <c r="I10" s="29" t="s">
        <v>104</v>
      </c>
    </row>
    <row r="11" spans="2:9" ht="18.75">
      <c r="B11" s="21">
        <v>5</v>
      </c>
      <c r="C11" s="32" t="s">
        <v>105</v>
      </c>
      <c r="D11" s="32" t="s">
        <v>106</v>
      </c>
      <c r="E11" s="14" t="s">
        <v>107</v>
      </c>
      <c r="F11" s="15" t="s">
        <v>108</v>
      </c>
      <c r="G11" s="16">
        <f>0.025*30</f>
        <v>0.75</v>
      </c>
      <c r="H11" s="14" t="s">
        <v>109</v>
      </c>
      <c r="I11" s="75" t="s">
        <v>104</v>
      </c>
    </row>
    <row r="12" spans="2:9" ht="18.75">
      <c r="B12" s="21">
        <v>6</v>
      </c>
      <c r="C12" s="14" t="s">
        <v>69</v>
      </c>
      <c r="D12" s="57" t="s">
        <v>164</v>
      </c>
      <c r="E12" s="41" t="s">
        <v>165</v>
      </c>
      <c r="F12" s="62">
        <v>0</v>
      </c>
      <c r="G12" s="63">
        <v>0</v>
      </c>
      <c r="H12" s="14" t="s">
        <v>166</v>
      </c>
      <c r="I12" s="76"/>
    </row>
    <row r="13" spans="2:9" ht="18.75">
      <c r="B13" s="12">
        <v>7</v>
      </c>
      <c r="C13" s="78" t="s">
        <v>110</v>
      </c>
      <c r="D13" s="79"/>
      <c r="E13" s="80"/>
      <c r="F13" s="15" t="s">
        <v>111</v>
      </c>
      <c r="G13" s="16">
        <f>0.114*10</f>
        <v>1.1400000000000001</v>
      </c>
      <c r="H13" s="14" t="s">
        <v>112</v>
      </c>
      <c r="I13" s="77"/>
    </row>
    <row r="14" spans="2:9" ht="18.75">
      <c r="B14" s="69">
        <v>8</v>
      </c>
      <c r="C14" s="72" t="s">
        <v>113</v>
      </c>
      <c r="D14" s="14" t="s">
        <v>114</v>
      </c>
      <c r="E14" s="14" t="s">
        <v>115</v>
      </c>
      <c r="F14" s="15" t="s">
        <v>116</v>
      </c>
      <c r="G14" s="16">
        <f>1*0.1</f>
        <v>0.1</v>
      </c>
      <c r="H14" s="14" t="s">
        <v>117</v>
      </c>
      <c r="I14" s="75" t="s">
        <v>104</v>
      </c>
    </row>
    <row r="15" spans="2:9" ht="18.75">
      <c r="B15" s="70"/>
      <c r="C15" s="73"/>
      <c r="D15" s="14" t="s">
        <v>118</v>
      </c>
      <c r="E15" s="14" t="s">
        <v>119</v>
      </c>
      <c r="F15" s="15">
        <v>1000</v>
      </c>
      <c r="G15" s="16">
        <v>0</v>
      </c>
      <c r="H15" s="14" t="s">
        <v>120</v>
      </c>
      <c r="I15" s="76"/>
    </row>
    <row r="16" spans="2:9" ht="18.75">
      <c r="B16" s="70"/>
      <c r="C16" s="73"/>
      <c r="D16" s="14" t="s">
        <v>121</v>
      </c>
      <c r="E16" s="14" t="s">
        <v>122</v>
      </c>
      <c r="F16" s="15">
        <v>1000</v>
      </c>
      <c r="G16" s="16">
        <v>0</v>
      </c>
      <c r="H16" s="14" t="s">
        <v>120</v>
      </c>
      <c r="I16" s="76"/>
    </row>
    <row r="17" spans="2:9" ht="18.75">
      <c r="B17" s="70"/>
      <c r="C17" s="73"/>
      <c r="D17" s="69" t="s">
        <v>167</v>
      </c>
      <c r="E17" s="14" t="s">
        <v>168</v>
      </c>
      <c r="F17" s="15">
        <v>10000</v>
      </c>
      <c r="G17" s="16">
        <f>0.25*10000/1000000</f>
        <v>2.5000000000000001E-3</v>
      </c>
      <c r="H17" s="14" t="s">
        <v>169</v>
      </c>
      <c r="I17" s="76"/>
    </row>
    <row r="18" spans="2:9" ht="37.5">
      <c r="B18" s="70"/>
      <c r="C18" s="73"/>
      <c r="D18" s="71"/>
      <c r="E18" s="14" t="s">
        <v>170</v>
      </c>
      <c r="F18" s="15">
        <v>10</v>
      </c>
      <c r="G18" s="16">
        <f>1.25*10/1000000</f>
        <v>1.2500000000000001E-5</v>
      </c>
      <c r="H18" s="14" t="s">
        <v>171</v>
      </c>
      <c r="I18" s="76"/>
    </row>
    <row r="19" spans="2:9" ht="18.75">
      <c r="B19" s="70"/>
      <c r="C19" s="73"/>
      <c r="D19" s="72" t="s">
        <v>172</v>
      </c>
      <c r="E19" s="14" t="s">
        <v>173</v>
      </c>
      <c r="F19" s="15">
        <v>3000</v>
      </c>
      <c r="G19" s="16">
        <v>1E-3</v>
      </c>
      <c r="H19" s="14" t="s">
        <v>174</v>
      </c>
      <c r="I19" s="76"/>
    </row>
    <row r="20" spans="2:9" ht="18.75">
      <c r="B20" s="71"/>
      <c r="C20" s="74"/>
      <c r="D20" s="74"/>
      <c r="E20" s="14" t="s">
        <v>175</v>
      </c>
      <c r="F20" s="15">
        <v>3000</v>
      </c>
      <c r="G20" s="16">
        <v>0.05</v>
      </c>
      <c r="H20" s="14" t="s">
        <v>176</v>
      </c>
      <c r="I20" s="77"/>
    </row>
    <row r="21" spans="2:9" ht="18.75">
      <c r="B21" s="69">
        <v>9</v>
      </c>
      <c r="C21" s="72" t="s">
        <v>123</v>
      </c>
      <c r="D21" s="43" t="s">
        <v>124</v>
      </c>
      <c r="E21" s="41" t="s">
        <v>124</v>
      </c>
      <c r="F21" s="39">
        <v>1</v>
      </c>
      <c r="G21" s="40">
        <v>1</v>
      </c>
      <c r="H21" s="14" t="s">
        <v>125</v>
      </c>
      <c r="I21" s="75" t="s">
        <v>104</v>
      </c>
    </row>
    <row r="22" spans="2:9" ht="18.75">
      <c r="B22" s="71"/>
      <c r="C22" s="73"/>
      <c r="D22" s="43" t="s">
        <v>126</v>
      </c>
      <c r="E22" s="41" t="s">
        <v>126</v>
      </c>
      <c r="F22" s="39" t="s">
        <v>127</v>
      </c>
      <c r="G22" s="40">
        <f>0.2*50</f>
        <v>10</v>
      </c>
      <c r="H22" s="14" t="s">
        <v>128</v>
      </c>
      <c r="I22" s="77"/>
    </row>
    <row r="23" spans="2:9" ht="18.75">
      <c r="B23" s="69">
        <v>10</v>
      </c>
      <c r="C23" s="72" t="s">
        <v>129</v>
      </c>
      <c r="D23" s="72" t="s">
        <v>130</v>
      </c>
      <c r="E23" s="14" t="s">
        <v>131</v>
      </c>
      <c r="F23" s="15" t="s">
        <v>132</v>
      </c>
      <c r="G23" s="16">
        <f>0.76*1</f>
        <v>0.76</v>
      </c>
      <c r="H23" s="14" t="s">
        <v>133</v>
      </c>
      <c r="I23" s="75" t="s">
        <v>104</v>
      </c>
    </row>
    <row r="24" spans="2:9" ht="18.75">
      <c r="B24" s="71"/>
      <c r="C24" s="74"/>
      <c r="D24" s="74"/>
      <c r="E24" s="14" t="s">
        <v>134</v>
      </c>
      <c r="F24" s="15">
        <v>1</v>
      </c>
      <c r="G24" s="16">
        <f>0.1</f>
        <v>0.1</v>
      </c>
      <c r="H24" s="14" t="s">
        <v>135</v>
      </c>
      <c r="I24" s="77"/>
    </row>
    <row r="25" spans="2:9" ht="18.75">
      <c r="B25" s="12">
        <v>11</v>
      </c>
      <c r="C25" s="65" t="s">
        <v>140</v>
      </c>
      <c r="D25" s="66"/>
      <c r="E25" s="66"/>
      <c r="F25" s="67"/>
      <c r="G25" s="16">
        <f>SUM(G3:G24)*10%</f>
        <v>16.184271249999998</v>
      </c>
      <c r="H25" s="14" t="s">
        <v>177</v>
      </c>
      <c r="I25" s="30" t="s">
        <v>104</v>
      </c>
    </row>
    <row r="26" spans="2:9" ht="30">
      <c r="B26" s="12">
        <v>12</v>
      </c>
      <c r="C26" s="83" t="s">
        <v>141</v>
      </c>
      <c r="D26" s="84"/>
      <c r="E26" s="84"/>
      <c r="F26" s="85"/>
      <c r="G26" s="16">
        <f>SUM(G3:G25)</f>
        <v>178.02698374999997</v>
      </c>
      <c r="H26" s="23" t="s">
        <v>142</v>
      </c>
      <c r="I26" s="30"/>
    </row>
    <row r="30" spans="2:9" ht="18.75">
      <c r="B30" s="19"/>
      <c r="C30" s="19"/>
      <c r="D30" s="19"/>
      <c r="E30" s="19"/>
      <c r="F30" s="19"/>
      <c r="G30" s="19"/>
      <c r="H30" s="19"/>
      <c r="I30" s="31"/>
    </row>
  </sheetData>
  <mergeCells count="24">
    <mergeCell ref="I4:I7"/>
    <mergeCell ref="I11:I13"/>
    <mergeCell ref="C13:E13"/>
    <mergeCell ref="C26:F26"/>
    <mergeCell ref="I14:I20"/>
    <mergeCell ref="C25:F25"/>
    <mergeCell ref="B21:B22"/>
    <mergeCell ref="C21:C22"/>
    <mergeCell ref="I21:I22"/>
    <mergeCell ref="I8:I9"/>
    <mergeCell ref="B23:B24"/>
    <mergeCell ref="C23:C24"/>
    <mergeCell ref="D23:D24"/>
    <mergeCell ref="I23:I24"/>
    <mergeCell ref="B8:B9"/>
    <mergeCell ref="D19:D20"/>
    <mergeCell ref="D17:D18"/>
    <mergeCell ref="B14:B20"/>
    <mergeCell ref="C14:C20"/>
    <mergeCell ref="B4:B7"/>
    <mergeCell ref="C4:C7"/>
    <mergeCell ref="D4:D6"/>
    <mergeCell ref="C8:C9"/>
    <mergeCell ref="D8:D9"/>
  </mergeCells>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Phước Duy</dc:creator>
  <cp:keywords/>
  <dc:description/>
  <cp:lastModifiedBy/>
  <cp:revision/>
  <dcterms:created xsi:type="dcterms:W3CDTF">2022-01-26T02:41:40Z</dcterms:created>
  <dcterms:modified xsi:type="dcterms:W3CDTF">2025-08-26T13:10:09Z</dcterms:modified>
  <cp:category/>
  <cp:contentStatus/>
</cp:coreProperties>
</file>