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defaultThemeVersion="166925"/>
  <mc:AlternateContent xmlns:mc="http://schemas.openxmlformats.org/markup-compatibility/2006">
    <mc:Choice Requires="x15">
      <x15ac:absPath xmlns:x15ac="http://schemas.microsoft.com/office/spreadsheetml/2010/11/ac" url="C:\Users\onetech\Downloads\"/>
    </mc:Choice>
  </mc:AlternateContent>
  <xr:revisionPtr revIDLastSave="0" documentId="8_{F12302CB-DFFD-4FFF-ACDC-673A89EA4313}" xr6:coauthVersionLast="47" xr6:coauthVersionMax="47" xr10:uidLastSave="{00000000-0000-0000-0000-000000000000}"/>
  <bookViews>
    <workbookView xWindow="20370" yWindow="-120" windowWidth="29040" windowHeight="15840" firstSheet="4" activeTab="4" xr2:uid="{E710C889-1769-F14D-A725-98DC35CBE0F5}"/>
  </bookViews>
  <sheets>
    <sheet name="Q&amp;A JP" sheetId="18" r:id="rId1"/>
    <sheet name="Estimate" sheetId="19" state="hidden" r:id="rId2"/>
    <sheet name="Version" sheetId="12" r:id="rId3"/>
    <sheet name="Environment" sheetId="11" r:id="rId4"/>
    <sheet name="Infra-Stage" sheetId="21" r:id="rId5"/>
    <sheet name="Infra-Prod" sheetId="5" r:id="rId6"/>
    <sheet name="Infra history" sheetId="13" state="hidden" r:id="rId7"/>
    <sheet name="Cost DEV" sheetId="8" state="hidden" r:id="rId8"/>
    <sheet name="Cost Stage" sheetId="16" r:id="rId9"/>
    <sheet name="Cost PROD Min" sheetId="20" r:id="rId10"/>
    <sheet name="Cost PROD Max" sheetId="14" r:id="rId11"/>
  </sheets>
  <definedNames>
    <definedName name="_xlnm.Print_Area" localSheetId="9">'Cost PROD Min'!$A$1:$I$40</definedName>
    <definedName name="_xlnm.Print_Area" localSheetId="8">'Cost Stage'!$A$1:$I$32</definedName>
    <definedName name="_xlnm.Print_Area" localSheetId="3">Environment!$A$1:$N$27</definedName>
    <definedName name="_xlnm.Print_Area" localSheetId="5">'Infra-Prod'!$A$1:$Y$60</definedName>
    <definedName name="_xlnm.Print_Area" localSheetId="4">'Infra-Stage'!$A$1:$Y$50</definedName>
    <definedName name="_xlnm.Print_Area" localSheetId="0">'Q&amp;A JP'!$A$1:$D$19</definedName>
    <definedName name="_xlnm.Print_Area" localSheetId="2">Version!$A$1:$E$23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6" l="1"/>
  <c r="G4" i="16"/>
  <c r="G3" i="16"/>
  <c r="G8" i="16"/>
  <c r="G9" i="16"/>
  <c r="G4" i="14"/>
  <c r="G5" i="14"/>
  <c r="G7" i="14"/>
  <c r="G7" i="20"/>
  <c r="G5" i="20"/>
  <c r="G4" i="20"/>
  <c r="G7" i="16"/>
  <c r="G13" i="14" l="1"/>
  <c r="G19" i="14"/>
  <c r="G18" i="14"/>
  <c r="G15" i="14"/>
  <c r="G18" i="16"/>
  <c r="G17" i="16"/>
  <c r="G20" i="20"/>
  <c r="G19" i="20"/>
  <c r="G16" i="20" l="1"/>
  <c r="G33" i="20"/>
  <c r="G34" i="20"/>
  <c r="G11" i="14" l="1"/>
  <c r="G13" i="20"/>
  <c r="G30" i="20"/>
  <c r="G29" i="20"/>
  <c r="G28" i="20"/>
  <c r="G26" i="20"/>
  <c r="G23" i="20"/>
  <c r="G15" i="20"/>
  <c r="G14" i="20"/>
  <c r="G9" i="20"/>
  <c r="G8" i="20"/>
  <c r="G3" i="20"/>
  <c r="G9" i="14"/>
  <c r="G8" i="14"/>
  <c r="G34" i="14"/>
  <c r="G33" i="14"/>
  <c r="G26" i="14"/>
  <c r="G30" i="14"/>
  <c r="G36" i="20" l="1"/>
  <c r="G37" i="20" s="1"/>
  <c r="G24" i="16"/>
  <c r="G23" i="16"/>
  <c r="G22" i="16"/>
  <c r="G14" i="16"/>
  <c r="G13" i="16"/>
  <c r="G11" i="16"/>
  <c r="G10" i="16"/>
  <c r="G25" i="16" s="1"/>
  <c r="G26" i="16" s="1"/>
  <c r="G23" i="14"/>
  <c r="G28" i="14"/>
  <c r="G29" i="14"/>
  <c r="G22" i="14"/>
  <c r="G14" i="14"/>
  <c r="G3" i="14"/>
  <c r="I12" i="8"/>
  <c r="G36" i="14" l="1"/>
  <c r="G37" i="14" s="1"/>
  <c r="I3" i="8" l="1"/>
  <c r="I13" i="8" l="1"/>
  <c r="I8" i="8"/>
  <c r="I6" i="8"/>
  <c r="I5" i="8"/>
  <c r="I7" i="8"/>
  <c r="I14" i="8"/>
  <c r="I4" i="8"/>
  <c r="I16" i="8" l="1"/>
  <c r="I17" i="8" s="1"/>
</calcChain>
</file>

<file path=xl/sharedStrings.xml><?xml version="1.0" encoding="utf-8"?>
<sst xmlns="http://schemas.openxmlformats.org/spreadsheetml/2006/main" count="562" uniqueCount="211">
  <si>
    <t>＜質問＞</t>
    <rPh sb="1" eb="3">
      <t>シツモン</t>
    </rPh>
    <phoneticPr fontId="1"/>
  </si>
  <si>
    <t>システム開発</t>
    <rPh sb="4" eb="6">
      <t>カイハツ</t>
    </rPh>
    <phoneticPr fontId="1"/>
  </si>
  <si>
    <t>回答</t>
  </si>
  <si>
    <t>AWS</t>
    <phoneticPr fontId="1"/>
  </si>
  <si>
    <t>IAMを発行致します。
現在は他のシステムの稼働しているので、今回のシステムに必要な権限を各種指定してください。</t>
  </si>
  <si>
    <t>Danh sách quyền để triển khai:
- Triển khai hạ tầng cho môi trường WEB:
Route53FullAccess
AmazonEC2FullAccess
AmazonVPCFullAccess
AWSRDSFullAccess
AutoScalingFullAccess
ElasticLoadBalancingFullAccess
AmazonS3FullAccess
CloudWatchFullAccess
CloudFrontFullAccess
AWSWAFFullAccess
AmazonSQSFullAccess (nếu hệ thống có xử lý job như gửi mail...)
AmazonSNSFullAccess
- CICD:
AWSCodePipeline_FullAccess
AWSCodeBuildAdminAccess
- Monitor bill
AWSBillingReadOnlyAccess
*(Recomand policy permission):
Infra:
AdminFullAccess
- Monitor bill
AWSBillingReadOnlyAccess</t>
  </si>
  <si>
    <t>EC2のインスタンスサイズは何を検討されておりますか？</t>
  </si>
  <si>
    <t>- Nếu request &lt; 70~100 request / minutes
Đề xuất EC2: t3.medium
- Nếu Request: 70~200 request / minutes 
Đề xuất EC2: m5a.large
- Nếu Request: 200~400 request / minutes 
Đề xuất sử dụng load balancer auto scaling 2 server m5a.large
(số lượng request còn phụ thuộc vào performance code laravel + và database)</t>
  </si>
  <si>
    <t>バックアップなどは行いますか？
行う場合スナップショットの自動バックアップなど詳しくご教示下さい。</t>
  </si>
  <si>
    <t>Chúng tôi sử dụng AWS Backup để tự động backup EC2, S3 mỗi ngày, mỗi tuần, mỗi tháng
Riêng trường hợp RDS thì cần cấu hình backup bên trong RDS có hỗ trợ backup theo mỗi 2 giờ</t>
  </si>
  <si>
    <t>保守</t>
    <rPh sb="0" eb="2">
      <t>ホシュ</t>
    </rPh>
    <phoneticPr fontId="1"/>
  </si>
  <si>
    <t>性能要件を教えてください。(月間アクセス数想定)
実施（2024年10月～）半年程度は、ID登録を30～100件程度を想定しています。各ID毎にオリジナルMixingを5～10件程度作成すると想定。アクセス数は恐らく1日あたり100～200程度と予想。クライアントの利用シーンとしては、アクセスした状態を長時間（6～10時間程度）保持する形で利用するものと予想しています。（内田）</t>
  </si>
  <si>
    <t>Có thể tham khảo mục trả lời số 2
Key access login for long time chủ yếu xử lý ở laravel
Còn access file thì sử dụng S3 nên ko ảnh hưởng performance
Dự báo traffic từ đầu - 6 tháng:
Dự báo số lượng request mỗi ngày:
Trung bình: 65 ID/tháng = khoảng 2-3 request/ngày
Request tạo Mixing:
Trung bình: 7.5 Mixing/ID
65 ID x 7.5 Mixing = 487.5 Mixing/tháng
Khoảng 16-17 request tạo Mixing/ngày
Request truy cập thông thường:
100-200 lượt truy cập/ngày
Request duy trì phiên:
Giả sử mỗi phiên cần 1 request/giờ để duy trì
Trung bình 8 giờ/phiên
150 (trung bình) x 8 = 1200 request duy trì phiên/ngày
Tổng số request dự kiến mỗi ngày:
2-3 (đăng ký) + 16-17 (tạo Mixing) + 100-200 (truy cập) + 1200 (duy trì phiên) ≈ 1318-1420 request/ngày
Dự báo cho mỗi tháng:
1318 x 30 = 39,540 request/tháng (ước tính thấp)
1420 x 30 = 42,600 request/tháng (ước tính cao)
Sử dụng cấu hình thấp EC2: t3.medium có thể đối ứng cho trường hợp này. 
(Tuy nhiên tôi khuyến nghị sử dụng alb + auto scaling + rds để tối ưu việc xử lý performance)</t>
  </si>
  <si>
    <t>作成後の保守はどのような予定でしょうか？外注が必要でしょうか？
もしご自身でする場合はどのような時にアラートが上がりコチラと連携を取るイメージでしょうか？</t>
  </si>
  <si>
    <t>Về mặt mantainance sẽ sử dụng cloudwach alarm + cloudwatch logs để theo dõi hiện trạng server
cloudwach alarm: CPU, RAM, Web bị quá tải, bị tấn công..., alert khi nó error log.
Khi có lỗi alert từ cloudwatch log thì bên phía dev sẽ tiến hành fix và triển khai deloy lên production.
Deploy định kỳ đối với lỗi ko ảnh hưởng hệ thống. Hot fix đối với lỗi ảnh hưởng hệ thống và nghiệp vụ.</t>
  </si>
  <si>
    <t>サーバー攻撃などどのようなものに対応予定ですか？
CloudWatchなどの監視体制とセキュリティの設計要件を教えてください。</t>
  </si>
  <si>
    <t>Sử dụng cloudwatch để monitor, sử dụng aws WAF + Cloudfront để handle Security.
Ngoài ra sử dụng vpc private subnet + security group + bastion host để bảo mật EC2 server tránh trường hợp access trái phép.</t>
  </si>
  <si>
    <t>テスト環境はどこまで検討なさっておりますか？
対応端末やブラウザなどお教えください。</t>
  </si>
  <si>
    <t>iphone 13 Pro --&gt; iOS 16, Chrome, Safari
ipad Pros 10.5inch --&gt; iOS 15.5  ,Chrome, Safari
Galaxy S22 --&gt; Android 14, Chrome
Galaxy Tab A2016 --&gt; Android 8, Chrome
Mac:safari
Win: Chrome, Edge (Anh Đăng xác nhận)</t>
  </si>
  <si>
    <t>コスト</t>
    <phoneticPr fontId="1"/>
  </si>
  <si>
    <t>今回のシステムでは月どのくらいのコストをAWSで想定しておりますか？</t>
  </si>
  <si>
    <t>Dự đoán cost giao động từ 200~250$ mỗi tháng.
Có thể review tăng / giảm cost sau khi site hoạt động tầm 1,2 tháng.</t>
  </si>
  <si>
    <t>ドメイン</t>
    <phoneticPr fontId="1"/>
  </si>
  <si>
    <t>AWS登録後、ドメインを設定しますのでRoute53のネームサーバーの情報を教えてください。</t>
  </si>
  <si>
    <t>Tôi sẽ tạo Hostzone dựa vào domain của bạn và gửi cấu hình name server (NS)
(Nếu bạn có sẳn domain)</t>
  </si>
  <si>
    <t>SSLについては無料のもので対応し、
AWS内で自動更新するように組めますでしょうか？</t>
    <rPh sb="8" eb="10">
      <t>ムリョウ</t>
    </rPh>
    <rPh sb="14" eb="16">
      <t>タイオウ</t>
    </rPh>
    <rPh sb="22" eb="23">
      <t>ナイ</t>
    </rPh>
    <rPh sb="24" eb="26">
      <t>ジドウ</t>
    </rPh>
    <rPh sb="26" eb="28">
      <t>コウシン</t>
    </rPh>
    <rPh sb="33" eb="34">
      <t>ク</t>
    </rPh>
    <phoneticPr fontId="1"/>
  </si>
  <si>
    <t>Using EC2 thông qua cloudfront hoặc ALB (load balance) só thể sử dụng aws Certificate  for free SSL</t>
  </si>
  <si>
    <t>別件</t>
    <rPh sb="0" eb="2">
      <t>ベッケン</t>
    </rPh>
    <phoneticPr fontId="1"/>
  </si>
  <si>
    <t>ネット</t>
    <phoneticPr fontId="1"/>
  </si>
  <si>
    <t>固定IPなど契約なさいますか？あればご教示ください。</t>
  </si>
  <si>
    <t>Nếu sử dụng load balancer thì ko cần sử dụng Elastic IP</t>
  </si>
  <si>
    <t>1. Build EC2 run WEB (Required)</t>
  </si>
  <si>
    <t>day</t>
  </si>
  <si>
    <t>2. Build Auto scaling Load balancer</t>
  </si>
  <si>
    <t>3. Build SSL + Cloudfront (required)</t>
  </si>
  <si>
    <t>4. Config cloudwatch monitor + alert</t>
  </si>
  <si>
    <t>5. Config WAF security rule (SQL Injection, Country limit)</t>
  </si>
  <si>
    <t>6. Build infra as code (using terraform)</t>
  </si>
  <si>
    <t>days</t>
  </si>
  <si>
    <t>7. Triển khai môi trường dev</t>
  </si>
  <si>
    <t>8. Triển khai môi trường stage</t>
  </si>
  <si>
    <t>9. Triển khai deploy môi trường prod  (required)</t>
  </si>
  <si>
    <t>10. Cấu hình backup</t>
  </si>
  <si>
    <t>11. Define kiến trúc + Estimate</t>
  </si>
  <si>
    <t>Version</t>
  </si>
  <si>
    <t>Change</t>
  </si>
  <si>
    <t>Updated At</t>
  </si>
  <si>
    <t>1.0.0</t>
  </si>
  <si>
    <t>Create infra, estimate stage, prod</t>
  </si>
  <si>
    <t>2024年08月01日</t>
  </si>
  <si>
    <t>1.0.2</t>
  </si>
  <si>
    <t>Change infra, cost stage</t>
  </si>
  <si>
    <t>2024年08月16日</t>
  </si>
  <si>
    <t>INFRASTRUCTURE</t>
  </si>
  <si>
    <t>1. Development</t>
  </si>
  <si>
    <t xml:space="preserve">  ■（仮）開発環境
・Docker image
・プログラミング言語：
・Frontend: 
 + TypeScript, Vue3, ElementUI, Vite
・Backend:
 + Laravel 10
 + php, php-fpm 8.1
・Webサーバー：Nginx 1.18
・RDS: MySql8</t>
  </si>
  <si>
    <t>2. Security</t>
  </si>
  <si>
    <t>Main service put in VPC Private subnet, only bastion host can connect.</t>
  </si>
  <si>
    <t>Bastion host using security group only allow specific IP and using hashkey to connect.</t>
  </si>
  <si>
    <t>Using WAF to security: OWASP rule, Allow Vietnam, Japan cann access</t>
  </si>
  <si>
    <t>3. Failover</t>
  </si>
  <si>
    <t>RDS Mysql setting single AZ</t>
  </si>
  <si>
    <t>4. Monitoring</t>
  </si>
  <si>
    <t>Using cloudwatch, cloudwatch log, aws SNS notification</t>
  </si>
  <si>
    <t>5. Performance</t>
  </si>
  <si>
    <t>Using ECS</t>
  </si>
  <si>
    <t>6. Mail service</t>
  </si>
  <si>
    <t>Using API gateway, SQS, Lambda, SES for sendmail</t>
  </si>
  <si>
    <t>Monitor mail delivery, bounce, complaint using DynamoDB, SNS</t>
  </si>
  <si>
    <t>VPC</t>
  </si>
  <si>
    <t>Region: Tokyo (ap-northeast-1)</t>
  </si>
  <si>
    <t>01 VPC, CIDR = "10.10.0.0/16", 01 Internet Gateway, 0 NAT Gateway, 01 Bastion Host</t>
  </si>
  <si>
    <t>Subnets:</t>
  </si>
  <si>
    <t>02 Public Subnets in three different AZs in the region, IP Range ["10.10.0.0/24", "10.10.2.0/24"]</t>
  </si>
  <si>
    <t>Config:</t>
  </si>
  <si>
    <t>Setting VPC endpoint S3</t>
  </si>
  <si>
    <t>Security group public subnet inbound open port 22 only allow specific IP, outbound allow all</t>
  </si>
  <si>
    <t>Security group private subnet Inbound: 80, 3306, 22 allow CIDR</t>
  </si>
  <si>
    <t>RDS Mysql setting single AZ, backup every 2 hours and keep backup file 7 days</t>
  </si>
  <si>
    <t>S3 backup every day, keep backup 7 days</t>
  </si>
  <si>
    <t>Using  ALB load balancer, ECS</t>
  </si>
  <si>
    <t>02 Private Subnets for Server Layer, IP Range ["10.10.20.0/24", "10.10.22.0/24"]</t>
  </si>
  <si>
    <t>02 Private Subets for Data Layer, IP Range ["10.10.30.0/24", "10.10.32.0/24"]</t>
  </si>
  <si>
    <t>No</t>
  </si>
  <si>
    <t>説明</t>
  </si>
  <si>
    <t>サービス</t>
  </si>
  <si>
    <t>Service name</t>
  </si>
  <si>
    <t>Type</t>
  </si>
  <si>
    <t>数量</t>
  </si>
  <si>
    <t>月間費用</t>
  </si>
  <si>
    <t>固定費・変動費</t>
  </si>
  <si>
    <t xml:space="preserve"> </t>
  </si>
  <si>
    <t>Server</t>
  </si>
  <si>
    <t>EC2(2vCPU, 4GB Ram)</t>
  </si>
  <si>
    <t>t4.medium</t>
  </si>
  <si>
    <t>$0.0544/hour, 24 hour/day, 31 day/month</t>
  </si>
  <si>
    <t>固定費</t>
  </si>
  <si>
    <t>EBS SSD (gp3)</t>
  </si>
  <si>
    <t>20GB</t>
  </si>
  <si>
    <t>$0.096/GB-month</t>
  </si>
  <si>
    <t>Web static, file</t>
  </si>
  <si>
    <t>Cloudfront</t>
  </si>
  <si>
    <t>Request</t>
  </si>
  <si>
    <t>$1.2/ milion request</t>
  </si>
  <si>
    <t>変動費</t>
  </si>
  <si>
    <t>File storage</t>
  </si>
  <si>
    <t>S3</t>
  </si>
  <si>
    <t>Storage</t>
  </si>
  <si>
    <t>30GB</t>
  </si>
  <si>
    <t>$0.025/GB</t>
  </si>
  <si>
    <t>Data Transfer</t>
  </si>
  <si>
    <t>10GB</t>
  </si>
  <si>
    <t>$0.114/GB</t>
  </si>
  <si>
    <t>Mail service</t>
  </si>
  <si>
    <t>Simple mail service</t>
  </si>
  <si>
    <t>SES</t>
  </si>
  <si>
    <t>1000 mails</t>
  </si>
  <si>
    <t>$0.10 / 1000 emails send</t>
  </si>
  <si>
    <t>Simple queue service</t>
  </si>
  <si>
    <t>SQS</t>
  </si>
  <si>
    <t>$0.50 / 1 milion</t>
  </si>
  <si>
    <t>Simple notification service</t>
  </si>
  <si>
    <t>SNS</t>
  </si>
  <si>
    <t>CICD</t>
  </si>
  <si>
    <t>Code pipeline</t>
  </si>
  <si>
    <t xml:space="preserve"> costs $1.00 per active pipeline* per month</t>
  </si>
  <si>
    <t>Code build</t>
  </si>
  <si>
    <t>50 times</t>
  </si>
  <si>
    <t>$0.20 each times</t>
  </si>
  <si>
    <t>Monitoring</t>
  </si>
  <si>
    <t>CloudWatch</t>
  </si>
  <si>
    <t>Log</t>
  </si>
  <si>
    <t>1GB</t>
  </si>
  <si>
    <t>$0.76/GB</t>
  </si>
  <si>
    <t>Alarms</t>
  </si>
  <si>
    <t>Standard Resolution (60 sec), $0.10 per alarm metric</t>
  </si>
  <si>
    <t>Domain DNS</t>
  </si>
  <si>
    <t>Route 53</t>
  </si>
  <si>
    <t>Hosted Zones</t>
  </si>
  <si>
    <t xml:space="preserve">1 domain, $0.50 per hosted zone / month </t>
  </si>
  <si>
    <t>TAX</t>
  </si>
  <si>
    <t>Total</t>
  </si>
  <si>
    <t>(This cost is only for reference, does not include unexpected additional service or data transfer fees)</t>
  </si>
  <si>
    <t>CMS ALB</t>
  </si>
  <si>
    <t>Elastic Load Balance</t>
  </si>
  <si>
    <t>ALB</t>
  </si>
  <si>
    <t>$0.0243 per Application Load Balancer-hour</t>
  </si>
  <si>
    <t>ECS</t>
  </si>
  <si>
    <t>Fargate</t>
  </si>
  <si>
    <t>vCPU</t>
  </si>
  <si>
    <t>1vCPU: 0.05/hours</t>
  </si>
  <si>
    <t>Memory Ram</t>
  </si>
  <si>
    <t>4GB</t>
  </si>
  <si>
    <t>1GB: 0.005/hours</t>
  </si>
  <si>
    <t xml:space="preserve">20 GB (no additional charge) </t>
  </si>
  <si>
    <t>ECR</t>
  </si>
  <si>
    <t>Docker image</t>
  </si>
  <si>
    <t>5GB</t>
  </si>
  <si>
    <t>0.10 per GB</t>
  </si>
  <si>
    <t>Database</t>
  </si>
  <si>
    <t>RDS</t>
  </si>
  <si>
    <t>db.t3.small</t>
  </si>
  <si>
    <t>$0.052 /hour, 24 hour/day, 31 day/month</t>
  </si>
  <si>
    <t>$0.138/GB-month</t>
  </si>
  <si>
    <t>Network</t>
  </si>
  <si>
    <t>Elastic IP</t>
  </si>
  <si>
    <t>$0.005 per additional IP address / hour</t>
  </si>
  <si>
    <t>DynamoDB</t>
  </si>
  <si>
    <t xml:space="preserve">Read Request Units </t>
  </si>
  <si>
    <t>$0.25 per million read request units</t>
  </si>
  <si>
    <t>Write Request Units</t>
  </si>
  <si>
    <t>$1.25 per million write request units
Only tracking mail bounce or compaint writed</t>
  </si>
  <si>
    <t>Lambda Ram 512mb, runtime 2000ms</t>
  </si>
  <si>
    <t>Request costs</t>
  </si>
  <si>
    <t>$0.20/month / 1 milion</t>
  </si>
  <si>
    <t>Execution costs</t>
  </si>
  <si>
    <t>$16.67/month / 1 milion</t>
  </si>
  <si>
    <t>Tax 10%</t>
  </si>
  <si>
    <t>db.t3.medium</t>
  </si>
  <si>
    <t>$0.104/hour, 24 hour/day, 31 day/month</t>
  </si>
  <si>
    <t>Bastion (t2.micro)</t>
  </si>
  <si>
    <t>$0.0152/hour, 24 hour/day, 31 day/month</t>
  </si>
  <si>
    <t>NAT (Use PROD)</t>
  </si>
  <si>
    <t>$0.062/hour, 24 hour/day, 31 day/month
NAT required if connect API third party via internet</t>
  </si>
  <si>
    <t>10000 mails</t>
  </si>
  <si>
    <t>100GB</t>
  </si>
  <si>
    <t>Backup</t>
  </si>
  <si>
    <t>Weekly</t>
  </si>
  <si>
    <t>100 GB</t>
  </si>
  <si>
    <t>$0.06/GB</t>
  </si>
  <si>
    <t>EC2</t>
  </si>
  <si>
    <t>80 GB</t>
  </si>
  <si>
    <t>$0.05/GB</t>
  </si>
  <si>
    <t>Daily</t>
  </si>
  <si>
    <t>50 GB</t>
  </si>
  <si>
    <t>$0.095/GB</t>
  </si>
  <si>
    <t>10 times</t>
  </si>
  <si>
    <t>Cloudtrail</t>
  </si>
  <si>
    <t>Events</t>
  </si>
  <si>
    <t>10 GB</t>
  </si>
  <si>
    <t>$2.5/GB</t>
  </si>
  <si>
    <t>$0.35/100.000 events</t>
  </si>
  <si>
    <t>Security</t>
  </si>
  <si>
    <t>WAF</t>
  </si>
  <si>
    <t>1 milions</t>
  </si>
  <si>
    <t>$0.60 per 1 million requests</t>
  </si>
  <si>
    <t>Web ACL</t>
  </si>
  <si>
    <t>$5.00 per month (prorated hourly)</t>
  </si>
  <si>
    <t>Rule</t>
  </si>
  <si>
    <t xml:space="preserve"> OWASP rule, Allow Vietnam, Japan access</t>
  </si>
  <si>
    <t>8GB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</si>
</sst>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0.00"/>
    <numFmt numFmtId="165" formatCode="yyyy&quot;年&quot;m&quot;月&quot;d&quot;日&quot;;@"/>
  </numFmts>
  <fonts count="20">
    <font>
      <sz val="12"/>
      <color theme="1"/>
      <name val="Calibri"/>
      <family val="2"/>
      <scheme val="minor"/>
    </font>
    <font>
      <sz val="12"/>
      <color rgb="FF000000"/>
      <name val="Helvetica"/>
      <family val="2"/>
    </font>
    <font>
      <sz val="12"/>
      <color rgb="FF24292E"/>
      <name val="Helvetica"/>
      <family val="2"/>
    </font>
    <font>
      <b/>
      <i/>
      <sz val="12"/>
      <color rgb="FF24292E"/>
      <name val="Helvetica"/>
      <family val="2"/>
    </font>
    <font>
      <b/>
      <sz val="26"/>
      <color rgb="FF000000"/>
      <name val="Helvetica"/>
      <family val="2"/>
    </font>
    <font>
      <b/>
      <sz val="16"/>
      <color rgb="FF24292E"/>
      <name val="Helvetica"/>
      <family val="2"/>
    </font>
    <font>
      <b/>
      <i/>
      <sz val="16"/>
      <color rgb="FF24292E"/>
      <name val="Helvetica"/>
      <family val="2"/>
    </font>
    <font>
      <sz val="11"/>
      <color theme="1"/>
      <name val="Calibri"/>
      <family val="2"/>
      <scheme val="minor"/>
    </font>
    <font>
      <b/>
      <sz val="11"/>
      <color theme="1"/>
      <name val="Meiryo"/>
      <family val="2"/>
    </font>
    <font>
      <sz val="11"/>
      <color theme="1"/>
      <name val="Meiryo"/>
      <family val="2"/>
    </font>
    <font>
      <sz val="11"/>
      <color rgb="FF16191F"/>
      <name val="Meiryo"/>
      <family val="2"/>
    </font>
    <font>
      <sz val="11"/>
      <color rgb="FFFF0000"/>
      <name val="Calibri"/>
      <family val="2"/>
      <scheme val="minor"/>
    </font>
    <font>
      <b/>
      <sz val="14"/>
      <color theme="1"/>
      <name val="Calibri"/>
      <family val="2"/>
      <scheme val="minor"/>
    </font>
    <font>
      <sz val="8"/>
      <name val="Calibri"/>
      <family val="2"/>
      <scheme val="minor"/>
    </font>
    <font>
      <sz val="14"/>
      <color theme="1"/>
      <name val="Calibri"/>
      <family val="2"/>
      <scheme val="minor"/>
    </font>
    <font>
      <sz val="14"/>
      <color rgb="FF000000"/>
      <name val="Calibri"/>
      <family val="2"/>
      <scheme val="minor"/>
    </font>
    <font>
      <sz val="14"/>
      <color rgb="FFFF0000"/>
      <name val="Calibri"/>
      <family val="2"/>
      <scheme val="minor"/>
    </font>
    <font>
      <sz val="11"/>
      <color rgb="FFFF0000"/>
      <name val="Meiryo"/>
      <family val="2"/>
      <charset val="128"/>
    </font>
    <font>
      <sz val="11"/>
      <color rgb="FFFF0000"/>
      <name val="Meiryo"/>
      <family val="2"/>
    </font>
    <font>
      <sz val="11"/>
      <name val="Meiryo"/>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7" fillId="0" borderId="0"/>
  </cellStyleXfs>
  <cellXfs count="90">
    <xf numFmtId="0" fontId="0" fillId="0" borderId="0" xfId="0"/>
    <xf numFmtId="0" fontId="1" fillId="0" borderId="0" xfId="0" applyFont="1"/>
    <xf numFmtId="0" fontId="2" fillId="0" borderId="0" xfId="0" applyFont="1"/>
    <xf numFmtId="0" fontId="4" fillId="0" borderId="0" xfId="0" applyFont="1"/>
    <xf numFmtId="0" fontId="5" fillId="0" borderId="0" xfId="0" applyFont="1"/>
    <xf numFmtId="0" fontId="6" fillId="0" borderId="1" xfId="0" applyFont="1" applyBorder="1"/>
    <xf numFmtId="0" fontId="2" fillId="0" borderId="1" xfId="0" applyFont="1" applyBorder="1"/>
    <xf numFmtId="0" fontId="3" fillId="0" borderId="1" xfId="0" applyFont="1" applyBorder="1"/>
    <xf numFmtId="0" fontId="8" fillId="2" borderId="3" xfId="1" applyFont="1" applyFill="1" applyBorder="1" applyAlignment="1">
      <alignment horizontal="center" vertical="center"/>
    </xf>
    <xf numFmtId="0" fontId="8" fillId="2" borderId="2" xfId="1" applyFont="1" applyFill="1" applyBorder="1" applyAlignment="1">
      <alignment horizontal="center" vertical="center" wrapText="1"/>
    </xf>
    <xf numFmtId="0" fontId="8" fillId="2" borderId="2" xfId="1" applyFont="1" applyFill="1" applyBorder="1" applyAlignment="1">
      <alignment horizontal="center" vertical="center"/>
    </xf>
    <xf numFmtId="0" fontId="7" fillId="0" borderId="0" xfId="1" applyAlignment="1">
      <alignment vertical="center"/>
    </xf>
    <xf numFmtId="0" fontId="9" fillId="3" borderId="2" xfId="1" applyFont="1" applyFill="1" applyBorder="1" applyAlignment="1">
      <alignment horizontal="center" vertical="center" wrapText="1"/>
    </xf>
    <xf numFmtId="0" fontId="9" fillId="3" borderId="2" xfId="1" applyFont="1" applyFill="1" applyBorder="1" applyAlignment="1">
      <alignment horizontal="left" vertical="center" wrapText="1"/>
    </xf>
    <xf numFmtId="0" fontId="9" fillId="3" borderId="2" xfId="1" applyFont="1" applyFill="1" applyBorder="1" applyAlignment="1">
      <alignment vertical="center" wrapText="1"/>
    </xf>
    <xf numFmtId="0" fontId="10" fillId="3" borderId="2" xfId="1" applyFont="1" applyFill="1" applyBorder="1" applyAlignment="1">
      <alignment horizontal="center" vertical="center" wrapText="1"/>
    </xf>
    <xf numFmtId="164" fontId="10" fillId="3" borderId="2" xfId="1" applyNumberFormat="1" applyFont="1" applyFill="1" applyBorder="1" applyAlignment="1">
      <alignment horizontal="right" vertical="center" wrapText="1"/>
    </xf>
    <xf numFmtId="0" fontId="9" fillId="3" borderId="2" xfId="1" quotePrefix="1" applyFont="1" applyFill="1" applyBorder="1" applyAlignment="1">
      <alignment vertical="center" wrapText="1"/>
    </xf>
    <xf numFmtId="0" fontId="9" fillId="3" borderId="6" xfId="1" applyFont="1" applyFill="1" applyBorder="1" applyAlignment="1">
      <alignment horizontal="center" vertical="center" wrapText="1"/>
    </xf>
    <xf numFmtId="0" fontId="9" fillId="0" borderId="0" xfId="1" applyFont="1" applyAlignment="1">
      <alignment vertical="center"/>
    </xf>
    <xf numFmtId="0" fontId="7" fillId="0" borderId="0" xfId="1" applyAlignment="1">
      <alignment horizontal="left" vertical="center"/>
    </xf>
    <xf numFmtId="0" fontId="9" fillId="3" borderId="5" xfId="1" applyFont="1" applyFill="1" applyBorder="1" applyAlignment="1">
      <alignment horizontal="center" vertical="center" wrapText="1"/>
    </xf>
    <xf numFmtId="0" fontId="9" fillId="3" borderId="5" xfId="1" applyFont="1" applyFill="1" applyBorder="1" applyAlignment="1">
      <alignment horizontal="left" vertical="center" wrapText="1"/>
    </xf>
    <xf numFmtId="0" fontId="11" fillId="0" borderId="2" xfId="1" applyFont="1" applyBorder="1" applyAlignment="1">
      <alignment horizontal="left" vertical="top" wrapText="1"/>
    </xf>
    <xf numFmtId="0" fontId="0" fillId="0" borderId="0" xfId="0" applyAlignment="1">
      <alignment vertical="center"/>
    </xf>
    <xf numFmtId="0" fontId="9" fillId="3" borderId="2" xfId="0" applyFont="1" applyFill="1" applyBorder="1" applyAlignment="1">
      <alignment vertical="center" wrapText="1"/>
    </xf>
    <xf numFmtId="0" fontId="10" fillId="3" borderId="2" xfId="0" applyFont="1" applyFill="1" applyBorder="1" applyAlignment="1">
      <alignment horizontal="center" vertical="center" wrapText="1"/>
    </xf>
    <xf numFmtId="164" fontId="10" fillId="3" borderId="2" xfId="0" applyNumberFormat="1" applyFont="1" applyFill="1" applyBorder="1" applyAlignment="1">
      <alignment horizontal="right" vertical="center" wrapText="1"/>
    </xf>
    <xf numFmtId="0" fontId="7" fillId="0" borderId="0" xfId="1" applyAlignment="1">
      <alignment horizontal="center" vertical="center"/>
    </xf>
    <xf numFmtId="164" fontId="9" fillId="3" borderId="4" xfId="1" applyNumberFormat="1" applyFont="1" applyFill="1" applyBorder="1" applyAlignment="1">
      <alignment horizontal="center" vertical="center" wrapText="1"/>
    </xf>
    <xf numFmtId="164" fontId="9" fillId="3" borderId="2" xfId="1" applyNumberFormat="1" applyFont="1" applyFill="1" applyBorder="1" applyAlignment="1">
      <alignment horizontal="center" vertical="center" wrapText="1"/>
    </xf>
    <xf numFmtId="0" fontId="9" fillId="0" borderId="0" xfId="1" applyFont="1" applyAlignment="1">
      <alignment horizontal="center" vertical="center"/>
    </xf>
    <xf numFmtId="0" fontId="9" fillId="3" borderId="5" xfId="1" applyFont="1" applyFill="1" applyBorder="1" applyAlignment="1">
      <alignment vertical="center" wrapText="1"/>
    </xf>
    <xf numFmtId="0" fontId="12" fillId="0" borderId="2" xfId="0" applyFont="1" applyBorder="1" applyAlignment="1">
      <alignment horizontal="center" vertical="center" wrapText="1"/>
    </xf>
    <xf numFmtId="0" fontId="14" fillId="0" borderId="0" xfId="0" applyFont="1" applyAlignment="1">
      <alignment vertical="center" wrapTex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0" xfId="0" applyFont="1" applyAlignment="1">
      <alignment horizontal="center" vertical="center" wrapText="1"/>
    </xf>
    <xf numFmtId="165" fontId="15" fillId="0" borderId="2" xfId="0" applyNumberFormat="1" applyFont="1" applyBorder="1" applyAlignment="1">
      <alignment horizontal="center" vertical="center" wrapText="1"/>
    </xf>
    <xf numFmtId="0" fontId="10" fillId="0" borderId="2" xfId="1" applyFont="1" applyBorder="1" applyAlignment="1">
      <alignment horizontal="center" vertical="center" wrapText="1"/>
    </xf>
    <xf numFmtId="164" fontId="10" fillId="0" borderId="2" xfId="1" applyNumberFormat="1" applyFont="1" applyBorder="1" applyAlignment="1">
      <alignment horizontal="right" vertical="center" wrapText="1"/>
    </xf>
    <xf numFmtId="0" fontId="9" fillId="0" borderId="2" xfId="1" applyFont="1" applyBorder="1" applyAlignment="1">
      <alignment vertical="center" wrapText="1"/>
    </xf>
    <xf numFmtId="0" fontId="9" fillId="0" borderId="0" xfId="1" applyFont="1" applyAlignment="1">
      <alignment horizontal="left" vertical="center"/>
    </xf>
    <xf numFmtId="0" fontId="9" fillId="0" borderId="5" xfId="1" applyFont="1" applyBorder="1" applyAlignment="1">
      <alignment vertical="center" wrapText="1"/>
    </xf>
    <xf numFmtId="0" fontId="9" fillId="3" borderId="4" xfId="1" applyFont="1" applyFill="1" applyBorder="1" applyAlignment="1">
      <alignment horizontal="left" vertical="center" wrapText="1"/>
    </xf>
    <xf numFmtId="0" fontId="16" fillId="0" borderId="0" xfId="0" applyFont="1" applyAlignment="1">
      <alignment vertical="center" wrapText="1"/>
    </xf>
    <xf numFmtId="0" fontId="0" fillId="0" borderId="0" xfId="0" applyAlignment="1">
      <alignment horizontal="center" vertical="center"/>
    </xf>
    <xf numFmtId="0" fontId="0" fillId="0" borderId="2" xfId="0" applyBorder="1" applyAlignment="1">
      <alignment vertical="center"/>
    </xf>
    <xf numFmtId="0" fontId="0" fillId="0" borderId="3" xfId="0" applyBorder="1" applyAlignment="1">
      <alignment vertical="center" wrapText="1"/>
    </xf>
    <xf numFmtId="0" fontId="0" fillId="0" borderId="9" xfId="0" applyBorder="1" applyAlignment="1">
      <alignment vertical="center" wrapText="1"/>
    </xf>
    <xf numFmtId="0" fontId="0" fillId="0" borderId="9" xfId="0" quotePrefix="1" applyBorder="1" applyAlignment="1">
      <alignment vertical="center" wrapText="1"/>
    </xf>
    <xf numFmtId="0" fontId="0" fillId="0" borderId="3" xfId="0" applyBorder="1" applyAlignment="1">
      <alignment vertical="center"/>
    </xf>
    <xf numFmtId="0" fontId="0" fillId="0" borderId="0" xfId="0" applyAlignment="1">
      <alignment vertical="center" wrapText="1"/>
    </xf>
    <xf numFmtId="0" fontId="0" fillId="0" borderId="2" xfId="0" applyBorder="1" applyAlignment="1">
      <alignment vertical="center" wrapText="1"/>
    </xf>
    <xf numFmtId="0" fontId="0" fillId="0" borderId="0" xfId="0" applyAlignment="1">
      <alignment vertical="top"/>
    </xf>
    <xf numFmtId="164" fontId="9" fillId="3" borderId="6" xfId="1" applyNumberFormat="1" applyFont="1" applyFill="1" applyBorder="1" applyAlignment="1">
      <alignment horizontal="center" vertical="center" wrapText="1"/>
    </xf>
    <xf numFmtId="0" fontId="17" fillId="3" borderId="2" xfId="1" applyFont="1" applyFill="1" applyBorder="1" applyAlignment="1">
      <alignment vertical="center" wrapText="1"/>
    </xf>
    <xf numFmtId="0" fontId="9" fillId="3" borderId="8" xfId="1" applyFont="1" applyFill="1" applyBorder="1" applyAlignment="1">
      <alignment vertical="center" wrapText="1"/>
    </xf>
    <xf numFmtId="164" fontId="18" fillId="3" borderId="2" xfId="1" applyNumberFormat="1" applyFont="1" applyFill="1" applyBorder="1" applyAlignment="1">
      <alignment horizontal="right" vertical="center" wrapText="1"/>
    </xf>
    <xf numFmtId="164" fontId="19" fillId="3" borderId="2" xfId="1" applyNumberFormat="1" applyFont="1" applyFill="1" applyBorder="1" applyAlignment="1">
      <alignment horizontal="right" vertical="center" wrapText="1"/>
    </xf>
    <xf numFmtId="0" fontId="18" fillId="3" borderId="2"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8" fillId="0" borderId="2" xfId="1" applyFont="1" applyBorder="1" applyAlignment="1">
      <alignment horizontal="center" vertical="center" wrapText="1"/>
    </xf>
    <xf numFmtId="164" fontId="18" fillId="0" borderId="2" xfId="1" applyNumberFormat="1" applyFont="1" applyBorder="1" applyAlignment="1">
      <alignment horizontal="right" vertical="center" wrapText="1"/>
    </xf>
    <xf numFmtId="0" fontId="0" fillId="0" borderId="0" xfId="0" applyAlignment="1">
      <alignment horizontal="left" vertical="top" wrapText="1"/>
    </xf>
    <xf numFmtId="0" fontId="9" fillId="3" borderId="3" xfId="1" applyFont="1" applyFill="1" applyBorder="1" applyAlignment="1">
      <alignment horizontal="right" vertical="center" wrapText="1"/>
    </xf>
    <xf numFmtId="0" fontId="9" fillId="3" borderId="7" xfId="1" applyFont="1" applyFill="1" applyBorder="1" applyAlignment="1">
      <alignment horizontal="right" vertical="center" wrapText="1"/>
    </xf>
    <xf numFmtId="0" fontId="9" fillId="3" borderId="8" xfId="1" applyFont="1" applyFill="1" applyBorder="1" applyAlignment="1">
      <alignment horizontal="right" vertical="center" wrapText="1"/>
    </xf>
    <xf numFmtId="0" fontId="9" fillId="3" borderId="2" xfId="1" applyFont="1" applyFill="1" applyBorder="1" applyAlignment="1">
      <alignment horizontal="center"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left" vertical="center" wrapText="1"/>
    </xf>
    <xf numFmtId="0" fontId="9" fillId="3" borderId="6" xfId="1" applyFont="1" applyFill="1" applyBorder="1" applyAlignment="1">
      <alignment horizontal="left" vertical="center" wrapText="1"/>
    </xf>
    <xf numFmtId="0" fontId="9" fillId="3" borderId="4" xfId="1" applyFont="1" applyFill="1" applyBorder="1" applyAlignment="1">
      <alignment horizontal="left" vertical="center" wrapText="1"/>
    </xf>
    <xf numFmtId="164" fontId="9" fillId="3" borderId="5" xfId="1" applyNumberFormat="1" applyFont="1" applyFill="1" applyBorder="1" applyAlignment="1">
      <alignment horizontal="center" vertical="center" wrapText="1"/>
    </xf>
    <xf numFmtId="164" fontId="9" fillId="3" borderId="6" xfId="1" applyNumberFormat="1" applyFont="1" applyFill="1" applyBorder="1" applyAlignment="1">
      <alignment horizontal="center" vertical="center" wrapText="1"/>
    </xf>
    <xf numFmtId="164" fontId="9" fillId="3" borderId="4" xfId="1" applyNumberFormat="1" applyFont="1" applyFill="1" applyBorder="1" applyAlignment="1">
      <alignment horizontal="center" vertical="center" wrapText="1"/>
    </xf>
    <xf numFmtId="0" fontId="9" fillId="3" borderId="3" xfId="1" applyFont="1" applyFill="1" applyBorder="1" applyAlignment="1">
      <alignment horizontal="left" vertical="center" wrapText="1"/>
    </xf>
    <xf numFmtId="0" fontId="9" fillId="3" borderId="7" xfId="1" applyFont="1" applyFill="1" applyBorder="1" applyAlignment="1">
      <alignment horizontal="left" vertical="center" wrapText="1"/>
    </xf>
    <xf numFmtId="0" fontId="9" fillId="3" borderId="8" xfId="1"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3" xfId="1" applyFont="1" applyFill="1" applyBorder="1" applyAlignment="1">
      <alignment horizontal="center" vertical="center" wrapText="1"/>
    </xf>
    <xf numFmtId="0" fontId="9" fillId="3" borderId="7"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9" fillId="0" borderId="5" xfId="1" applyFont="1" applyBorder="1" applyAlignment="1">
      <alignment horizontal="left" vertical="center" wrapText="1"/>
    </xf>
    <xf numFmtId="0" fontId="9" fillId="0" borderId="6" xfId="1" applyFont="1" applyBorder="1" applyAlignment="1">
      <alignment horizontal="left" vertical="center" wrapText="1"/>
    </xf>
    <xf numFmtId="0" fontId="9" fillId="0" borderId="4" xfId="1" applyFont="1" applyBorder="1" applyAlignment="1">
      <alignment horizontal="left" vertical="center" wrapText="1"/>
    </xf>
    <xf numFmtId="0" fontId="9" fillId="3" borderId="2" xfId="1" applyFont="1" applyFill="1" applyBorder="1" applyAlignment="1">
      <alignment horizontal="left" vertical="center" wrapText="1"/>
    </xf>
  </cellXfs>
  <cellStyles count="2">
    <cellStyle name="Normal 2" xfId="1" xr:uid="{856B4096-CA0F-CC4E-8AE7-FB26723E853B}"/>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714375</xdr:colOff>
      <xdr:row>1</xdr:row>
      <xdr:rowOff>15875</xdr:rowOff>
    </xdr:from>
    <xdr:to>
      <xdr:col>13</xdr:col>
      <xdr:colOff>301625</xdr:colOff>
      <xdr:row>26</xdr:row>
      <xdr:rowOff>46032</xdr:rowOff>
    </xdr:to>
    <xdr:pic>
      <xdr:nvPicPr>
        <xdr:cNvPr id="2" name="Picture 1">
          <a:extLst>
            <a:ext uri="{FF2B5EF4-FFF2-40B4-BE49-F238E27FC236}">
              <a16:creationId xmlns:a16="http://schemas.microsoft.com/office/drawing/2014/main" id="{CD2E249A-2F23-FED9-DE70-18AEE0DD67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0" y="222250"/>
          <a:ext cx="8001000" cy="5189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340520</xdr:colOff>
      <xdr:row>0</xdr:row>
      <xdr:rowOff>0</xdr:rowOff>
    </xdr:from>
    <xdr:to>
      <xdr:col>14</xdr:col>
      <xdr:colOff>650082</xdr:colOff>
      <xdr:row>33</xdr:row>
      <xdr:rowOff>87742</xdr:rowOff>
    </xdr:to>
    <xdr:pic>
      <xdr:nvPicPr>
        <xdr:cNvPr id="2" name="Picture 1">
          <a:extLst>
            <a:ext uri="{FF2B5EF4-FFF2-40B4-BE49-F238E27FC236}">
              <a16:creationId xmlns:a16="http://schemas.microsoft.com/office/drawing/2014/main" id="{E7BD697E-A96D-64BC-F75F-7B504FB715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1995" y="0"/>
          <a:ext cx="8377237" cy="92698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402166</xdr:colOff>
      <xdr:row>2</xdr:row>
      <xdr:rowOff>148166</xdr:rowOff>
    </xdr:from>
    <xdr:to>
      <xdr:col>15</xdr:col>
      <xdr:colOff>275166</xdr:colOff>
      <xdr:row>38</xdr:row>
      <xdr:rowOff>12872</xdr:rowOff>
    </xdr:to>
    <xdr:pic>
      <xdr:nvPicPr>
        <xdr:cNvPr id="3" name="Picture 2">
          <a:extLst>
            <a:ext uri="{FF2B5EF4-FFF2-40B4-BE49-F238E27FC236}">
              <a16:creationId xmlns:a16="http://schemas.microsoft.com/office/drawing/2014/main" id="{79EA3538-2C09-D105-8CD8-57E5B06FE638}"/>
            </a:ext>
          </a:extLst>
        </xdr:cNvPr>
        <xdr:cNvPicPr>
          <a:picLocks noChangeAspect="1"/>
        </xdr:cNvPicPr>
      </xdr:nvPicPr>
      <xdr:blipFill>
        <a:blip xmlns:r="http://schemas.openxmlformats.org/officeDocument/2006/relationships" r:embed="rId1"/>
        <a:stretch>
          <a:fillRect/>
        </a:stretch>
      </xdr:blipFill>
      <xdr:spPr>
        <a:xfrm>
          <a:off x="1227666" y="783166"/>
          <a:ext cx="12234333" cy="987653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A22BF-DB60-1E4F-9CD3-5B4CE332E8B1}">
  <dimension ref="B2:F16"/>
  <sheetViews>
    <sheetView showGridLines="0" topLeftCell="A5" zoomScaleNormal="100" workbookViewId="0">
      <selection activeCell="C5" sqref="C5"/>
    </sheetView>
  </sheetViews>
  <sheetFormatPr defaultColWidth="8.875" defaultRowHeight="15.75"/>
  <cols>
    <col min="1" max="1" width="4.375" style="24" customWidth="1"/>
    <col min="2" max="2" width="8.875" style="24"/>
    <col min="3" max="3" width="89.125" style="24" customWidth="1"/>
    <col min="4" max="4" width="80.625" style="24" customWidth="1"/>
    <col min="5" max="5" width="8.875" style="24"/>
    <col min="6" max="6" width="55.125" style="24" customWidth="1"/>
    <col min="7" max="16384" width="8.875" style="24"/>
  </cols>
  <sheetData>
    <row r="2" spans="2:6">
      <c r="B2" s="24" t="s">
        <v>0</v>
      </c>
    </row>
    <row r="3" spans="2:6">
      <c r="B3" s="24" t="s">
        <v>1</v>
      </c>
      <c r="D3" s="46" t="s">
        <v>2</v>
      </c>
    </row>
    <row r="4" spans="2:6" ht="408" customHeight="1">
      <c r="B4" s="47" t="s">
        <v>3</v>
      </c>
      <c r="C4" s="48" t="s">
        <v>4</v>
      </c>
      <c r="D4" s="49" t="s">
        <v>5</v>
      </c>
      <c r="F4" s="54"/>
    </row>
    <row r="5" spans="2:6" ht="110.25">
      <c r="B5" s="47" t="s">
        <v>3</v>
      </c>
      <c r="C5" s="48" t="s">
        <v>6</v>
      </c>
      <c r="D5" s="50" t="s">
        <v>7</v>
      </c>
    </row>
    <row r="6" spans="2:6" ht="31.5">
      <c r="B6" s="47" t="s">
        <v>3</v>
      </c>
      <c r="C6" s="48" t="s">
        <v>8</v>
      </c>
      <c r="D6" s="49" t="s">
        <v>9</v>
      </c>
    </row>
    <row r="7" spans="2:6" ht="378">
      <c r="B7" s="47" t="s">
        <v>10</v>
      </c>
      <c r="C7" s="48" t="s">
        <v>11</v>
      </c>
      <c r="D7" s="49" t="s">
        <v>12</v>
      </c>
    </row>
    <row r="8" spans="2:6" ht="110.25">
      <c r="B8" s="47" t="s">
        <v>10</v>
      </c>
      <c r="C8" s="48" t="s">
        <v>13</v>
      </c>
      <c r="D8" s="49" t="s">
        <v>14</v>
      </c>
    </row>
    <row r="9" spans="2:6" ht="47.25">
      <c r="B9" s="47" t="s">
        <v>10</v>
      </c>
      <c r="C9" s="48" t="s">
        <v>15</v>
      </c>
      <c r="D9" s="49" t="s">
        <v>16</v>
      </c>
    </row>
    <row r="10" spans="2:6" ht="94.5">
      <c r="B10" s="47" t="s">
        <v>10</v>
      </c>
      <c r="C10" s="48" t="s">
        <v>17</v>
      </c>
      <c r="D10" s="49" t="s">
        <v>18</v>
      </c>
    </row>
    <row r="11" spans="2:6" ht="31.5">
      <c r="B11" s="47" t="s">
        <v>19</v>
      </c>
      <c r="C11" s="48" t="s">
        <v>20</v>
      </c>
      <c r="D11" s="49" t="s">
        <v>21</v>
      </c>
    </row>
    <row r="12" spans="2:6" ht="31.5">
      <c r="B12" s="47" t="s">
        <v>22</v>
      </c>
      <c r="C12" s="51" t="s">
        <v>23</v>
      </c>
      <c r="D12" s="49" t="s">
        <v>24</v>
      </c>
    </row>
    <row r="13" spans="2:6" ht="31.5">
      <c r="B13" s="47" t="s">
        <v>22</v>
      </c>
      <c r="C13" s="48" t="s">
        <v>25</v>
      </c>
      <c r="D13" s="49" t="s">
        <v>26</v>
      </c>
    </row>
    <row r="14" spans="2:6">
      <c r="C14" s="52"/>
    </row>
    <row r="15" spans="2:6">
      <c r="B15" s="24" t="s">
        <v>27</v>
      </c>
    </row>
    <row r="16" spans="2:6">
      <c r="B16" s="47" t="s">
        <v>28</v>
      </c>
      <c r="C16" s="47" t="s">
        <v>29</v>
      </c>
      <c r="D16" s="53" t="s">
        <v>30</v>
      </c>
    </row>
  </sheetData>
  <pageMargins left="0.7" right="0.7" top="0.75" bottom="0.75" header="0.3" footer="0.3"/>
  <pageSetup scale="44"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59A68-004E-8546-A169-83F30AB78337}">
  <dimension ref="B2:J41"/>
  <sheetViews>
    <sheetView showGridLines="0" topLeftCell="A16" zoomScale="70" zoomScaleNormal="70" workbookViewId="0">
      <selection activeCell="G5" sqref="G5"/>
    </sheetView>
  </sheetViews>
  <sheetFormatPr defaultColWidth="8.875" defaultRowHeight="15"/>
  <cols>
    <col min="1" max="1" width="3.875" style="11" customWidth="1"/>
    <col min="2" max="2" width="4.875" style="11" bestFit="1" customWidth="1"/>
    <col min="3" max="3" width="17.5" style="20" customWidth="1"/>
    <col min="4" max="4" width="26" style="20" customWidth="1"/>
    <col min="5" max="5" width="21.125" style="11" customWidth="1"/>
    <col min="6" max="6" width="16.625" style="11" customWidth="1"/>
    <col min="7" max="7" width="12.5" style="11" customWidth="1"/>
    <col min="8" max="8" width="61.625" style="11" customWidth="1"/>
    <col min="9" max="9" width="19.625" style="28" customWidth="1"/>
    <col min="10" max="16384" width="8.875" style="11"/>
  </cols>
  <sheetData>
    <row r="2" spans="2:9" ht="18.75">
      <c r="B2" s="10" t="s">
        <v>83</v>
      </c>
      <c r="C2" s="10" t="s">
        <v>84</v>
      </c>
      <c r="D2" s="10" t="s">
        <v>85</v>
      </c>
      <c r="E2" s="8" t="s">
        <v>87</v>
      </c>
      <c r="F2" s="8" t="s">
        <v>88</v>
      </c>
      <c r="G2" s="8" t="s">
        <v>89</v>
      </c>
      <c r="H2" s="9" t="s">
        <v>84</v>
      </c>
      <c r="I2" s="10" t="s">
        <v>90</v>
      </c>
    </row>
    <row r="3" spans="2:9" ht="18.75">
      <c r="B3" s="12">
        <v>1</v>
      </c>
      <c r="C3" s="13" t="s">
        <v>143</v>
      </c>
      <c r="D3" s="13" t="s">
        <v>144</v>
      </c>
      <c r="E3" s="14" t="s">
        <v>145</v>
      </c>
      <c r="F3" s="15">
        <v>1</v>
      </c>
      <c r="G3" s="16">
        <f>0.0243*24*31</f>
        <v>18.079199999999997</v>
      </c>
      <c r="H3" s="14" t="s">
        <v>146</v>
      </c>
      <c r="I3" s="29" t="s">
        <v>96</v>
      </c>
    </row>
    <row r="4" spans="2:9" ht="18.75">
      <c r="B4" s="69">
        <v>1</v>
      </c>
      <c r="C4" s="72" t="s">
        <v>147</v>
      </c>
      <c r="D4" s="72" t="s">
        <v>148</v>
      </c>
      <c r="E4" s="14" t="s">
        <v>149</v>
      </c>
      <c r="F4" s="15">
        <v>2</v>
      </c>
      <c r="G4" s="16">
        <f>0.05*744*2</f>
        <v>74.400000000000006</v>
      </c>
      <c r="H4" s="17" t="s">
        <v>150</v>
      </c>
      <c r="I4" s="75" t="s">
        <v>96</v>
      </c>
    </row>
    <row r="5" spans="2:9" ht="18.75">
      <c r="B5" s="70"/>
      <c r="C5" s="73"/>
      <c r="D5" s="73"/>
      <c r="E5" s="14" t="s">
        <v>151</v>
      </c>
      <c r="F5" s="15" t="s">
        <v>152</v>
      </c>
      <c r="G5" s="16">
        <f>0.005*744*4</f>
        <v>14.88</v>
      </c>
      <c r="H5" s="17" t="s">
        <v>153</v>
      </c>
      <c r="I5" s="76"/>
    </row>
    <row r="6" spans="2:9" ht="18.75">
      <c r="B6" s="70"/>
      <c r="C6" s="73"/>
      <c r="D6" s="74"/>
      <c r="E6" s="14" t="s">
        <v>97</v>
      </c>
      <c r="F6" s="15" t="s">
        <v>98</v>
      </c>
      <c r="G6" s="16">
        <v>0</v>
      </c>
      <c r="H6" s="17" t="s">
        <v>154</v>
      </c>
      <c r="I6" s="76"/>
    </row>
    <row r="7" spans="2:9" ht="18.75">
      <c r="B7" s="71"/>
      <c r="C7" s="74"/>
      <c r="D7" s="14" t="s">
        <v>155</v>
      </c>
      <c r="E7" s="14" t="s">
        <v>156</v>
      </c>
      <c r="F7" s="15" t="s">
        <v>157</v>
      </c>
      <c r="G7" s="16">
        <f>0.1*5</f>
        <v>0.5</v>
      </c>
      <c r="H7" s="17" t="s">
        <v>158</v>
      </c>
      <c r="I7" s="77"/>
    </row>
    <row r="8" spans="2:9" ht="18.75">
      <c r="B8" s="69">
        <v>3</v>
      </c>
      <c r="C8" s="81" t="s">
        <v>159</v>
      </c>
      <c r="D8" s="81" t="s">
        <v>160</v>
      </c>
      <c r="E8" s="25" t="s">
        <v>178</v>
      </c>
      <c r="F8" s="26">
        <v>1</v>
      </c>
      <c r="G8" s="27">
        <f>0.104*744</f>
        <v>77.375999999999991</v>
      </c>
      <c r="H8" s="25" t="s">
        <v>179</v>
      </c>
      <c r="I8" s="75" t="s">
        <v>96</v>
      </c>
    </row>
    <row r="9" spans="2:9" s="24" customFormat="1" ht="18.75">
      <c r="B9" s="71"/>
      <c r="C9" s="82"/>
      <c r="D9" s="82"/>
      <c r="E9" s="25" t="s">
        <v>107</v>
      </c>
      <c r="F9" s="26" t="s">
        <v>111</v>
      </c>
      <c r="G9" s="27">
        <f>0.138*10</f>
        <v>1.3800000000000001</v>
      </c>
      <c r="H9" s="25" t="s">
        <v>163</v>
      </c>
      <c r="I9" s="77"/>
    </row>
    <row r="10" spans="2:9" ht="18.75">
      <c r="B10" s="21">
        <v>4</v>
      </c>
      <c r="C10" s="13" t="s">
        <v>136</v>
      </c>
      <c r="D10" s="22" t="s">
        <v>137</v>
      </c>
      <c r="E10" s="14" t="s">
        <v>138</v>
      </c>
      <c r="F10" s="15">
        <v>1</v>
      </c>
      <c r="G10" s="16">
        <v>0.5</v>
      </c>
      <c r="H10" s="14" t="s">
        <v>139</v>
      </c>
      <c r="I10" s="29" t="s">
        <v>96</v>
      </c>
    </row>
    <row r="11" spans="2:9" ht="18.75">
      <c r="B11" s="69">
        <v>5</v>
      </c>
      <c r="C11" s="86" t="s">
        <v>164</v>
      </c>
      <c r="D11" s="86" t="s">
        <v>69</v>
      </c>
      <c r="E11" s="41" t="s">
        <v>180</v>
      </c>
      <c r="F11" s="39">
        <v>0</v>
      </c>
      <c r="G11" s="40">
        <v>0</v>
      </c>
      <c r="H11" s="14" t="s">
        <v>181</v>
      </c>
      <c r="I11" s="75" t="s">
        <v>96</v>
      </c>
    </row>
    <row r="12" spans="2:9" ht="37.5">
      <c r="B12" s="70"/>
      <c r="C12" s="87"/>
      <c r="D12" s="87"/>
      <c r="E12" s="41" t="s">
        <v>182</v>
      </c>
      <c r="F12" s="39">
        <v>0</v>
      </c>
      <c r="G12" s="40">
        <v>0</v>
      </c>
      <c r="H12" s="56" t="s">
        <v>183</v>
      </c>
      <c r="I12" s="76"/>
    </row>
    <row r="13" spans="2:9" ht="18.75">
      <c r="B13" s="71"/>
      <c r="C13" s="88"/>
      <c r="D13" s="88"/>
      <c r="E13" s="41" t="s">
        <v>165</v>
      </c>
      <c r="F13" s="39">
        <v>1</v>
      </c>
      <c r="G13" s="40">
        <f>0.005*24*31*1</f>
        <v>3.7199999999999998</v>
      </c>
      <c r="H13" s="14" t="s">
        <v>166</v>
      </c>
      <c r="I13" s="77"/>
    </row>
    <row r="14" spans="2:9" ht="20.100000000000001" customHeight="1">
      <c r="B14" s="18">
        <v>6</v>
      </c>
      <c r="C14" s="22" t="s">
        <v>100</v>
      </c>
      <c r="D14" s="22" t="s">
        <v>101</v>
      </c>
      <c r="E14" s="14" t="s">
        <v>102</v>
      </c>
      <c r="F14" s="15">
        <v>10000</v>
      </c>
      <c r="G14" s="16">
        <f>1.2/100</f>
        <v>1.2E-2</v>
      </c>
      <c r="H14" s="14" t="s">
        <v>103</v>
      </c>
      <c r="I14" s="29" t="s">
        <v>104</v>
      </c>
    </row>
    <row r="15" spans="2:9" ht="18.75">
      <c r="B15" s="21">
        <v>7</v>
      </c>
      <c r="C15" s="32" t="s">
        <v>105</v>
      </c>
      <c r="D15" s="22" t="s">
        <v>106</v>
      </c>
      <c r="E15" s="14" t="s">
        <v>107</v>
      </c>
      <c r="F15" s="15" t="s">
        <v>108</v>
      </c>
      <c r="G15" s="16">
        <f>0.025*30</f>
        <v>0.75</v>
      </c>
      <c r="H15" s="14" t="s">
        <v>109</v>
      </c>
      <c r="I15" s="75" t="s">
        <v>104</v>
      </c>
    </row>
    <row r="16" spans="2:9" ht="18.75">
      <c r="B16" s="69">
        <v>5</v>
      </c>
      <c r="C16" s="72" t="s">
        <v>113</v>
      </c>
      <c r="D16" s="14" t="s">
        <v>114</v>
      </c>
      <c r="E16" s="14" t="s">
        <v>115</v>
      </c>
      <c r="F16" s="15" t="s">
        <v>184</v>
      </c>
      <c r="G16" s="16">
        <f>10000*0.1/1000</f>
        <v>1</v>
      </c>
      <c r="H16" s="14" t="s">
        <v>117</v>
      </c>
      <c r="I16" s="76"/>
    </row>
    <row r="17" spans="2:9" ht="18.75">
      <c r="B17" s="70"/>
      <c r="C17" s="73"/>
      <c r="D17" s="14" t="s">
        <v>118</v>
      </c>
      <c r="E17" s="14" t="s">
        <v>119</v>
      </c>
      <c r="F17" s="15">
        <v>10000</v>
      </c>
      <c r="G17" s="16">
        <v>0</v>
      </c>
      <c r="H17" s="14" t="s">
        <v>120</v>
      </c>
      <c r="I17" s="76"/>
    </row>
    <row r="18" spans="2:9" ht="18.75">
      <c r="B18" s="70"/>
      <c r="C18" s="73"/>
      <c r="D18" s="14" t="s">
        <v>121</v>
      </c>
      <c r="E18" s="14" t="s">
        <v>122</v>
      </c>
      <c r="F18" s="15">
        <v>10000</v>
      </c>
      <c r="G18" s="16">
        <v>0</v>
      </c>
      <c r="H18" s="14" t="s">
        <v>120</v>
      </c>
      <c r="I18" s="76"/>
    </row>
    <row r="19" spans="2:9" ht="18.75">
      <c r="B19" s="70"/>
      <c r="C19" s="73"/>
      <c r="D19" s="69" t="s">
        <v>167</v>
      </c>
      <c r="E19" s="14" t="s">
        <v>168</v>
      </c>
      <c r="F19" s="15">
        <v>10000</v>
      </c>
      <c r="G19" s="16">
        <f>0.25*10000/1000000</f>
        <v>2.5000000000000001E-3</v>
      </c>
      <c r="H19" s="14" t="s">
        <v>169</v>
      </c>
      <c r="I19" s="76"/>
    </row>
    <row r="20" spans="2:9" ht="37.5">
      <c r="B20" s="70"/>
      <c r="C20" s="73"/>
      <c r="D20" s="71"/>
      <c r="E20" s="14" t="s">
        <v>170</v>
      </c>
      <c r="F20" s="15">
        <v>10</v>
      </c>
      <c r="G20" s="16">
        <f>1.25*10/1000000</f>
        <v>1.2500000000000001E-5</v>
      </c>
      <c r="H20" s="14" t="s">
        <v>171</v>
      </c>
      <c r="I20" s="76"/>
    </row>
    <row r="21" spans="2:9" ht="18.75">
      <c r="B21" s="70"/>
      <c r="C21" s="73"/>
      <c r="D21" s="72" t="s">
        <v>172</v>
      </c>
      <c r="E21" s="14" t="s">
        <v>173</v>
      </c>
      <c r="F21" s="15">
        <v>30000</v>
      </c>
      <c r="G21" s="16">
        <v>6.0000000000000001E-3</v>
      </c>
      <c r="H21" s="14" t="s">
        <v>174</v>
      </c>
      <c r="I21" s="76"/>
    </row>
    <row r="22" spans="2:9" ht="18.75">
      <c r="B22" s="71"/>
      <c r="C22" s="74"/>
      <c r="D22" s="74"/>
      <c r="E22" s="14" t="s">
        <v>175</v>
      </c>
      <c r="F22" s="15">
        <v>30000</v>
      </c>
      <c r="G22" s="16">
        <v>0.5</v>
      </c>
      <c r="H22" s="14" t="s">
        <v>176</v>
      </c>
      <c r="I22" s="76"/>
    </row>
    <row r="23" spans="2:9" ht="18.75">
      <c r="B23" s="12">
        <v>8</v>
      </c>
      <c r="C23" s="78" t="s">
        <v>110</v>
      </c>
      <c r="D23" s="79"/>
      <c r="E23" s="80"/>
      <c r="F23" s="15" t="s">
        <v>185</v>
      </c>
      <c r="G23" s="16">
        <f>0.114*100</f>
        <v>11.4</v>
      </c>
      <c r="H23" s="14" t="s">
        <v>112</v>
      </c>
      <c r="I23" s="77"/>
    </row>
    <row r="24" spans="2:9" ht="18.75">
      <c r="B24" s="69">
        <v>9</v>
      </c>
      <c r="C24" s="72" t="s">
        <v>186</v>
      </c>
      <c r="D24" s="32" t="s">
        <v>106</v>
      </c>
      <c r="E24" s="14" t="s">
        <v>187</v>
      </c>
      <c r="F24" s="15" t="s">
        <v>188</v>
      </c>
      <c r="G24" s="16">
        <v>6</v>
      </c>
      <c r="H24" s="14" t="s">
        <v>189</v>
      </c>
      <c r="I24" s="75" t="s">
        <v>104</v>
      </c>
    </row>
    <row r="25" spans="2:9" ht="18.75">
      <c r="B25" s="70"/>
      <c r="C25" s="73"/>
      <c r="D25" s="32" t="s">
        <v>190</v>
      </c>
      <c r="E25" s="14" t="s">
        <v>187</v>
      </c>
      <c r="F25" s="15" t="s">
        <v>191</v>
      </c>
      <c r="G25" s="16">
        <v>4</v>
      </c>
      <c r="H25" s="14" t="s">
        <v>192</v>
      </c>
      <c r="I25" s="76"/>
    </row>
    <row r="26" spans="2:9" ht="18.75">
      <c r="B26" s="71"/>
      <c r="C26" s="74"/>
      <c r="D26" s="32" t="s">
        <v>160</v>
      </c>
      <c r="E26" s="14" t="s">
        <v>193</v>
      </c>
      <c r="F26" s="15" t="s">
        <v>194</v>
      </c>
      <c r="G26" s="16">
        <f>0.095*50</f>
        <v>4.75</v>
      </c>
      <c r="H26" s="14" t="s">
        <v>195</v>
      </c>
      <c r="I26" s="77"/>
    </row>
    <row r="27" spans="2:9" ht="18.75">
      <c r="B27" s="69">
        <v>10</v>
      </c>
      <c r="C27" s="72" t="s">
        <v>123</v>
      </c>
      <c r="D27" s="43" t="s">
        <v>124</v>
      </c>
      <c r="E27" s="41" t="s">
        <v>124</v>
      </c>
      <c r="F27" s="39">
        <v>1</v>
      </c>
      <c r="G27" s="40">
        <v>1</v>
      </c>
      <c r="H27" s="14" t="s">
        <v>125</v>
      </c>
      <c r="I27" s="75" t="s">
        <v>104</v>
      </c>
    </row>
    <row r="28" spans="2:9" ht="18.75">
      <c r="B28" s="71"/>
      <c r="C28" s="73"/>
      <c r="D28" s="43" t="s">
        <v>126</v>
      </c>
      <c r="E28" s="41" t="s">
        <v>126</v>
      </c>
      <c r="F28" s="39" t="s">
        <v>196</v>
      </c>
      <c r="G28" s="40">
        <f>0.2*10</f>
        <v>2</v>
      </c>
      <c r="H28" s="14" t="s">
        <v>128</v>
      </c>
      <c r="I28" s="77"/>
    </row>
    <row r="29" spans="2:9" ht="18.75">
      <c r="B29" s="69">
        <v>11</v>
      </c>
      <c r="C29" s="89" t="s">
        <v>129</v>
      </c>
      <c r="D29" s="72" t="s">
        <v>130</v>
      </c>
      <c r="E29" s="14" t="s">
        <v>131</v>
      </c>
      <c r="F29" s="15" t="s">
        <v>132</v>
      </c>
      <c r="G29" s="16">
        <f>0.76*1</f>
        <v>0.76</v>
      </c>
      <c r="H29" s="14" t="s">
        <v>133</v>
      </c>
      <c r="I29" s="75" t="s">
        <v>104</v>
      </c>
    </row>
    <row r="30" spans="2:9" ht="18.75">
      <c r="B30" s="70"/>
      <c r="C30" s="89"/>
      <c r="D30" s="74"/>
      <c r="E30" s="14" t="s">
        <v>134</v>
      </c>
      <c r="F30" s="15">
        <v>2</v>
      </c>
      <c r="G30" s="16">
        <f>0.1*2</f>
        <v>0.2</v>
      </c>
      <c r="H30" s="14" t="s">
        <v>135</v>
      </c>
      <c r="I30" s="76"/>
    </row>
    <row r="31" spans="2:9" ht="18.95" customHeight="1">
      <c r="B31" s="70"/>
      <c r="C31" s="89"/>
      <c r="D31" s="72" t="s">
        <v>197</v>
      </c>
      <c r="E31" s="14" t="s">
        <v>198</v>
      </c>
      <c r="F31" s="15" t="s">
        <v>199</v>
      </c>
      <c r="G31" s="16">
        <v>0</v>
      </c>
      <c r="H31" s="14" t="s">
        <v>200</v>
      </c>
      <c r="I31" s="76"/>
    </row>
    <row r="32" spans="2:9" ht="18.75">
      <c r="B32" s="71"/>
      <c r="C32" s="89"/>
      <c r="D32" s="74"/>
      <c r="E32" s="14" t="s">
        <v>134</v>
      </c>
      <c r="F32" s="15">
        <v>1</v>
      </c>
      <c r="G32" s="16">
        <v>0</v>
      </c>
      <c r="H32" s="14" t="s">
        <v>201</v>
      </c>
      <c r="I32" s="77"/>
    </row>
    <row r="33" spans="2:10" ht="18.75">
      <c r="B33" s="69">
        <v>12</v>
      </c>
      <c r="C33" s="72" t="s">
        <v>202</v>
      </c>
      <c r="D33" s="72" t="s">
        <v>203</v>
      </c>
      <c r="E33" s="14" t="s">
        <v>102</v>
      </c>
      <c r="F33" s="15" t="s">
        <v>204</v>
      </c>
      <c r="G33" s="16">
        <f>1*0.6</f>
        <v>0.6</v>
      </c>
      <c r="H33" s="14" t="s">
        <v>205</v>
      </c>
      <c r="I33" s="75" t="s">
        <v>104</v>
      </c>
    </row>
    <row r="34" spans="2:10" ht="18.75">
      <c r="B34" s="70"/>
      <c r="C34" s="73"/>
      <c r="D34" s="73"/>
      <c r="E34" s="14" t="s">
        <v>206</v>
      </c>
      <c r="F34" s="15">
        <v>1</v>
      </c>
      <c r="G34" s="16">
        <f>5</f>
        <v>5</v>
      </c>
      <c r="H34" s="14" t="s">
        <v>207</v>
      </c>
      <c r="I34" s="76"/>
    </row>
    <row r="35" spans="2:10" ht="18.75">
      <c r="B35" s="71"/>
      <c r="C35" s="74"/>
      <c r="D35" s="74"/>
      <c r="E35" s="14" t="s">
        <v>208</v>
      </c>
      <c r="F35" s="15">
        <v>2</v>
      </c>
      <c r="G35" s="16">
        <v>10</v>
      </c>
      <c r="H35" s="14" t="s">
        <v>209</v>
      </c>
      <c r="I35" s="77"/>
    </row>
    <row r="36" spans="2:10" ht="18.75">
      <c r="B36" s="12">
        <v>13</v>
      </c>
      <c r="C36" s="65" t="s">
        <v>140</v>
      </c>
      <c r="D36" s="66"/>
      <c r="E36" s="66"/>
      <c r="F36" s="67"/>
      <c r="G36" s="16">
        <f>SUM(G3:G30)*10%</f>
        <v>22.321571249999998</v>
      </c>
      <c r="H36" s="14" t="s">
        <v>177</v>
      </c>
      <c r="I36" s="30" t="s">
        <v>104</v>
      </c>
    </row>
    <row r="37" spans="2:10" ht="30">
      <c r="B37" s="12">
        <v>14</v>
      </c>
      <c r="C37" s="83" t="s">
        <v>141</v>
      </c>
      <c r="D37" s="84"/>
      <c r="E37" s="84"/>
      <c r="F37" s="85"/>
      <c r="G37" s="16">
        <f>SUM(G3:G36)</f>
        <v>261.13728374999994</v>
      </c>
      <c r="H37" s="23" t="s">
        <v>142</v>
      </c>
      <c r="I37" s="30"/>
    </row>
    <row r="41" spans="2:10" ht="18.75">
      <c r="B41" s="19"/>
      <c r="C41" s="19"/>
      <c r="D41" s="42"/>
      <c r="E41" s="19"/>
      <c r="F41" s="19"/>
      <c r="G41" s="19"/>
      <c r="H41" s="19"/>
      <c r="I41" s="31"/>
      <c r="J41" s="19"/>
    </row>
  </sheetData>
  <mergeCells count="35">
    <mergeCell ref="B27:B28"/>
    <mergeCell ref="C27:C28"/>
    <mergeCell ref="I27:I28"/>
    <mergeCell ref="C36:F36"/>
    <mergeCell ref="C37:F37"/>
    <mergeCell ref="B29:B32"/>
    <mergeCell ref="B33:B35"/>
    <mergeCell ref="I29:I32"/>
    <mergeCell ref="I33:I35"/>
    <mergeCell ref="C29:C32"/>
    <mergeCell ref="D29:D30"/>
    <mergeCell ref="D31:D32"/>
    <mergeCell ref="C33:C35"/>
    <mergeCell ref="D33:D35"/>
    <mergeCell ref="I15:I23"/>
    <mergeCell ref="C23:E23"/>
    <mergeCell ref="B24:B26"/>
    <mergeCell ref="C24:C26"/>
    <mergeCell ref="I24:I26"/>
    <mergeCell ref="B4:B7"/>
    <mergeCell ref="C4:C7"/>
    <mergeCell ref="D4:D6"/>
    <mergeCell ref="I4:I7"/>
    <mergeCell ref="B16:B22"/>
    <mergeCell ref="C16:C22"/>
    <mergeCell ref="D21:D22"/>
    <mergeCell ref="D19:D20"/>
    <mergeCell ref="B8:B9"/>
    <mergeCell ref="C8:C9"/>
    <mergeCell ref="D8:D9"/>
    <mergeCell ref="I8:I9"/>
    <mergeCell ref="B11:B13"/>
    <mergeCell ref="C11:C13"/>
    <mergeCell ref="D11:D13"/>
    <mergeCell ref="I11:I13"/>
  </mergeCells>
  <pageMargins left="0.7" right="0.7" top="0.75" bottom="0.75" header="0.3" footer="0.3"/>
  <pageSetup paperSize="9" scale="3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9D9EB-9BDF-914B-ABE7-F708EE45EB39}">
  <dimension ref="B2:I41"/>
  <sheetViews>
    <sheetView showGridLines="0" zoomScale="150" zoomScaleNormal="150" workbookViewId="0">
      <selection activeCell="F12" sqref="F12"/>
    </sheetView>
  </sheetViews>
  <sheetFormatPr defaultColWidth="8.875" defaultRowHeight="15"/>
  <cols>
    <col min="1" max="1" width="3.875" style="11" customWidth="1"/>
    <col min="2" max="2" width="4.875" style="11" bestFit="1" customWidth="1"/>
    <col min="3" max="3" width="17.5" style="20" customWidth="1"/>
    <col min="4" max="4" width="26" style="20" customWidth="1"/>
    <col min="5" max="5" width="21.125" style="11" customWidth="1"/>
    <col min="6" max="6" width="16.625" style="11" customWidth="1"/>
    <col min="7" max="7" width="12.5" style="11" customWidth="1"/>
    <col min="8" max="8" width="61.625" style="11" customWidth="1"/>
    <col min="9" max="9" width="19.625" style="28" customWidth="1"/>
    <col min="10" max="16384" width="8.875" style="11"/>
  </cols>
  <sheetData>
    <row r="2" spans="2:9" ht="18.75">
      <c r="B2" s="10" t="s">
        <v>83</v>
      </c>
      <c r="C2" s="10" t="s">
        <v>84</v>
      </c>
      <c r="D2" s="10" t="s">
        <v>85</v>
      </c>
      <c r="E2" s="8" t="s">
        <v>87</v>
      </c>
      <c r="F2" s="8" t="s">
        <v>88</v>
      </c>
      <c r="G2" s="8" t="s">
        <v>89</v>
      </c>
      <c r="H2" s="9" t="s">
        <v>84</v>
      </c>
      <c r="I2" s="10" t="s">
        <v>90</v>
      </c>
    </row>
    <row r="3" spans="2:9" ht="18.75">
      <c r="B3" s="12">
        <v>1</v>
      </c>
      <c r="C3" s="13" t="s">
        <v>143</v>
      </c>
      <c r="D3" s="13" t="s">
        <v>144</v>
      </c>
      <c r="E3" s="14" t="s">
        <v>145</v>
      </c>
      <c r="F3" s="15">
        <v>1</v>
      </c>
      <c r="G3" s="16">
        <f>0.0243*24*31</f>
        <v>18.079199999999997</v>
      </c>
      <c r="H3" s="14" t="s">
        <v>146</v>
      </c>
      <c r="I3" s="29" t="s">
        <v>96</v>
      </c>
    </row>
    <row r="4" spans="2:9" ht="18.75">
      <c r="B4" s="69">
        <v>2</v>
      </c>
      <c r="C4" s="72" t="s">
        <v>147</v>
      </c>
      <c r="D4" s="72" t="s">
        <v>148</v>
      </c>
      <c r="E4" s="14" t="s">
        <v>149</v>
      </c>
      <c r="F4" s="15">
        <v>2</v>
      </c>
      <c r="G4" s="16">
        <f>0.05*744*2</f>
        <v>74.400000000000006</v>
      </c>
      <c r="H4" s="17" t="s">
        <v>150</v>
      </c>
      <c r="I4" s="75" t="s">
        <v>96</v>
      </c>
    </row>
    <row r="5" spans="2:9" ht="18.75">
      <c r="B5" s="70"/>
      <c r="C5" s="73"/>
      <c r="D5" s="73"/>
      <c r="E5" s="14" t="s">
        <v>151</v>
      </c>
      <c r="F5" s="15" t="s">
        <v>210</v>
      </c>
      <c r="G5" s="16">
        <f>0.005*744*8</f>
        <v>29.76</v>
      </c>
      <c r="H5" s="17" t="s">
        <v>153</v>
      </c>
      <c r="I5" s="76"/>
    </row>
    <row r="6" spans="2:9" ht="18.75">
      <c r="B6" s="70"/>
      <c r="C6" s="73"/>
      <c r="D6" s="74"/>
      <c r="E6" s="14" t="s">
        <v>97</v>
      </c>
      <c r="F6" s="15" t="s">
        <v>98</v>
      </c>
      <c r="G6" s="16">
        <v>0</v>
      </c>
      <c r="H6" s="17" t="s">
        <v>154</v>
      </c>
      <c r="I6" s="76"/>
    </row>
    <row r="7" spans="2:9" ht="18.75">
      <c r="B7" s="71"/>
      <c r="C7" s="74"/>
      <c r="D7" s="14" t="s">
        <v>155</v>
      </c>
      <c r="E7" s="14" t="s">
        <v>156</v>
      </c>
      <c r="F7" s="15" t="s">
        <v>157</v>
      </c>
      <c r="G7" s="16">
        <f>0.1*5</f>
        <v>0.5</v>
      </c>
      <c r="H7" s="17" t="s">
        <v>158</v>
      </c>
      <c r="I7" s="77"/>
    </row>
    <row r="8" spans="2:9" ht="18.75">
      <c r="B8" s="69">
        <v>3</v>
      </c>
      <c r="C8" s="81" t="s">
        <v>159</v>
      </c>
      <c r="D8" s="81" t="s">
        <v>160</v>
      </c>
      <c r="E8" s="25" t="s">
        <v>178</v>
      </c>
      <c r="F8" s="26">
        <v>1</v>
      </c>
      <c r="G8" s="27">
        <f>0.104*744</f>
        <v>77.375999999999991</v>
      </c>
      <c r="H8" s="25" t="s">
        <v>179</v>
      </c>
      <c r="I8" s="75" t="s">
        <v>96</v>
      </c>
    </row>
    <row r="9" spans="2:9" s="24" customFormat="1" ht="18.75">
      <c r="B9" s="71"/>
      <c r="C9" s="82"/>
      <c r="D9" s="82"/>
      <c r="E9" s="25" t="s">
        <v>107</v>
      </c>
      <c r="F9" s="26" t="s">
        <v>111</v>
      </c>
      <c r="G9" s="27">
        <f>0.138*10</f>
        <v>1.3800000000000001</v>
      </c>
      <c r="H9" s="25" t="s">
        <v>163</v>
      </c>
      <c r="I9" s="77"/>
    </row>
    <row r="10" spans="2:9" ht="18.75">
      <c r="B10" s="21">
        <v>4</v>
      </c>
      <c r="C10" s="13" t="s">
        <v>136</v>
      </c>
      <c r="D10" s="22" t="s">
        <v>137</v>
      </c>
      <c r="E10" s="14" t="s">
        <v>138</v>
      </c>
      <c r="F10" s="15">
        <v>1</v>
      </c>
      <c r="G10" s="16">
        <v>0.5</v>
      </c>
      <c r="H10" s="14" t="s">
        <v>139</v>
      </c>
      <c r="I10" s="29" t="s">
        <v>96</v>
      </c>
    </row>
    <row r="11" spans="2:9" ht="18.75">
      <c r="B11" s="69">
        <v>5</v>
      </c>
      <c r="C11" s="86" t="s">
        <v>164</v>
      </c>
      <c r="D11" s="86" t="s">
        <v>69</v>
      </c>
      <c r="E11" s="41" t="s">
        <v>180</v>
      </c>
      <c r="F11" s="39">
        <v>1</v>
      </c>
      <c r="G11" s="40">
        <f>0.0152*200</f>
        <v>3.04</v>
      </c>
      <c r="H11" s="14" t="s">
        <v>181</v>
      </c>
      <c r="I11" s="75" t="s">
        <v>96</v>
      </c>
    </row>
    <row r="12" spans="2:9" ht="37.5">
      <c r="B12" s="70"/>
      <c r="C12" s="87"/>
      <c r="D12" s="87"/>
      <c r="E12" s="41" t="s">
        <v>182</v>
      </c>
      <c r="F12" s="39">
        <v>0</v>
      </c>
      <c r="G12" s="40">
        <v>0</v>
      </c>
      <c r="H12" s="56" t="s">
        <v>183</v>
      </c>
      <c r="I12" s="76"/>
    </row>
    <row r="13" spans="2:9" ht="18.75">
      <c r="B13" s="71"/>
      <c r="C13" s="88"/>
      <c r="D13" s="88"/>
      <c r="E13" s="41" t="s">
        <v>165</v>
      </c>
      <c r="F13" s="39">
        <v>2</v>
      </c>
      <c r="G13" s="40">
        <f>0.005*24*31*1</f>
        <v>3.7199999999999998</v>
      </c>
      <c r="H13" s="14" t="s">
        <v>166</v>
      </c>
      <c r="I13" s="77"/>
    </row>
    <row r="14" spans="2:9" ht="20.100000000000001" customHeight="1">
      <c r="B14" s="18">
        <v>6</v>
      </c>
      <c r="C14" s="22" t="s">
        <v>100</v>
      </c>
      <c r="D14" s="22" t="s">
        <v>101</v>
      </c>
      <c r="E14" s="14" t="s">
        <v>102</v>
      </c>
      <c r="F14" s="15">
        <v>10000</v>
      </c>
      <c r="G14" s="16">
        <f>1.2/100</f>
        <v>1.2E-2</v>
      </c>
      <c r="H14" s="14" t="s">
        <v>103</v>
      </c>
      <c r="I14" s="29" t="s">
        <v>104</v>
      </c>
    </row>
    <row r="15" spans="2:9" ht="18.75">
      <c r="B15" s="69">
        <v>5</v>
      </c>
      <c r="C15" s="72" t="s">
        <v>113</v>
      </c>
      <c r="D15" s="14" t="s">
        <v>114</v>
      </c>
      <c r="E15" s="14" t="s">
        <v>115</v>
      </c>
      <c r="F15" s="15" t="s">
        <v>184</v>
      </c>
      <c r="G15" s="16">
        <f>10000*0.1/1000</f>
        <v>1</v>
      </c>
      <c r="H15" s="14" t="s">
        <v>117</v>
      </c>
      <c r="I15" s="55"/>
    </row>
    <row r="16" spans="2:9" ht="18.75">
      <c r="B16" s="70"/>
      <c r="C16" s="73"/>
      <c r="D16" s="14" t="s">
        <v>118</v>
      </c>
      <c r="E16" s="14" t="s">
        <v>119</v>
      </c>
      <c r="F16" s="15">
        <v>10000</v>
      </c>
      <c r="G16" s="16">
        <v>0</v>
      </c>
      <c r="H16" s="14" t="s">
        <v>120</v>
      </c>
      <c r="I16" s="55"/>
    </row>
    <row r="17" spans="2:9" ht="18.75">
      <c r="B17" s="70"/>
      <c r="C17" s="73"/>
      <c r="D17" s="14" t="s">
        <v>121</v>
      </c>
      <c r="E17" s="14" t="s">
        <v>122</v>
      </c>
      <c r="F17" s="15">
        <v>10000</v>
      </c>
      <c r="G17" s="16">
        <v>0</v>
      </c>
      <c r="H17" s="14" t="s">
        <v>120</v>
      </c>
      <c r="I17" s="55"/>
    </row>
    <row r="18" spans="2:9" ht="18.75">
      <c r="B18" s="70"/>
      <c r="C18" s="73"/>
      <c r="D18" s="69" t="s">
        <v>167</v>
      </c>
      <c r="E18" s="14" t="s">
        <v>168</v>
      </c>
      <c r="F18" s="15">
        <v>10000</v>
      </c>
      <c r="G18" s="16">
        <f>0.25*10000/1000000</f>
        <v>2.5000000000000001E-3</v>
      </c>
      <c r="H18" s="14" t="s">
        <v>169</v>
      </c>
      <c r="I18" s="55"/>
    </row>
    <row r="19" spans="2:9" ht="37.5">
      <c r="B19" s="70"/>
      <c r="C19" s="73"/>
      <c r="D19" s="71"/>
      <c r="E19" s="14" t="s">
        <v>170</v>
      </c>
      <c r="F19" s="15">
        <v>10</v>
      </c>
      <c r="G19" s="16">
        <f>1.25*10/1000000</f>
        <v>1.2500000000000001E-5</v>
      </c>
      <c r="H19" s="14" t="s">
        <v>171</v>
      </c>
      <c r="I19" s="55"/>
    </row>
    <row r="20" spans="2:9" ht="18.75">
      <c r="B20" s="70"/>
      <c r="C20" s="73"/>
      <c r="D20" s="72" t="s">
        <v>172</v>
      </c>
      <c r="E20" s="14" t="s">
        <v>173</v>
      </c>
      <c r="F20" s="15">
        <v>30000</v>
      </c>
      <c r="G20" s="16">
        <v>6.0000000000000001E-3</v>
      </c>
      <c r="H20" s="14" t="s">
        <v>174</v>
      </c>
      <c r="I20" s="55"/>
    </row>
    <row r="21" spans="2:9" ht="18.75">
      <c r="B21" s="71"/>
      <c r="C21" s="74"/>
      <c r="D21" s="74"/>
      <c r="E21" s="14" t="s">
        <v>175</v>
      </c>
      <c r="F21" s="15">
        <v>30000</v>
      </c>
      <c r="G21" s="16">
        <v>0.5</v>
      </c>
      <c r="H21" s="14" t="s">
        <v>176</v>
      </c>
      <c r="I21" s="55"/>
    </row>
    <row r="22" spans="2:9" ht="18.75">
      <c r="B22" s="21">
        <v>7</v>
      </c>
      <c r="C22" s="32" t="s">
        <v>105</v>
      </c>
      <c r="D22" s="22" t="s">
        <v>106</v>
      </c>
      <c r="E22" s="14" t="s">
        <v>107</v>
      </c>
      <c r="F22" s="15" t="s">
        <v>108</v>
      </c>
      <c r="G22" s="16">
        <f>0.025*30</f>
        <v>0.75</v>
      </c>
      <c r="H22" s="14" t="s">
        <v>109</v>
      </c>
      <c r="I22" s="75" t="s">
        <v>104</v>
      </c>
    </row>
    <row r="23" spans="2:9" ht="18.75">
      <c r="B23" s="12">
        <v>8</v>
      </c>
      <c r="C23" s="78" t="s">
        <v>110</v>
      </c>
      <c r="D23" s="79"/>
      <c r="E23" s="80"/>
      <c r="F23" s="15" t="s">
        <v>185</v>
      </c>
      <c r="G23" s="16">
        <f>0.114*100</f>
        <v>11.4</v>
      </c>
      <c r="H23" s="14" t="s">
        <v>112</v>
      </c>
      <c r="I23" s="77"/>
    </row>
    <row r="24" spans="2:9" ht="18.75">
      <c r="B24" s="69">
        <v>9</v>
      </c>
      <c r="C24" s="72" t="s">
        <v>186</v>
      </c>
      <c r="D24" s="32" t="s">
        <v>106</v>
      </c>
      <c r="E24" s="14" t="s">
        <v>187</v>
      </c>
      <c r="F24" s="15" t="s">
        <v>188</v>
      </c>
      <c r="G24" s="16">
        <v>6</v>
      </c>
      <c r="H24" s="14" t="s">
        <v>189</v>
      </c>
      <c r="I24" s="75" t="s">
        <v>104</v>
      </c>
    </row>
    <row r="25" spans="2:9" ht="18.75">
      <c r="B25" s="70"/>
      <c r="C25" s="73"/>
      <c r="D25" s="32" t="s">
        <v>190</v>
      </c>
      <c r="E25" s="14" t="s">
        <v>187</v>
      </c>
      <c r="F25" s="15" t="s">
        <v>191</v>
      </c>
      <c r="G25" s="16">
        <v>4</v>
      </c>
      <c r="H25" s="14" t="s">
        <v>192</v>
      </c>
      <c r="I25" s="76"/>
    </row>
    <row r="26" spans="2:9" ht="18.75">
      <c r="B26" s="71"/>
      <c r="C26" s="74"/>
      <c r="D26" s="32" t="s">
        <v>160</v>
      </c>
      <c r="E26" s="14" t="s">
        <v>193</v>
      </c>
      <c r="F26" s="15" t="s">
        <v>194</v>
      </c>
      <c r="G26" s="16">
        <f>0.095*50</f>
        <v>4.75</v>
      </c>
      <c r="H26" s="14" t="s">
        <v>195</v>
      </c>
      <c r="I26" s="77"/>
    </row>
    <row r="27" spans="2:9" ht="18.75">
      <c r="B27" s="69">
        <v>10</v>
      </c>
      <c r="C27" s="72" t="s">
        <v>123</v>
      </c>
      <c r="D27" s="43" t="s">
        <v>124</v>
      </c>
      <c r="E27" s="41" t="s">
        <v>124</v>
      </c>
      <c r="F27" s="39">
        <v>1</v>
      </c>
      <c r="G27" s="40">
        <v>1</v>
      </c>
      <c r="H27" s="14" t="s">
        <v>125</v>
      </c>
      <c r="I27" s="75" t="s">
        <v>104</v>
      </c>
    </row>
    <row r="28" spans="2:9" ht="18.75">
      <c r="B28" s="71"/>
      <c r="C28" s="73"/>
      <c r="D28" s="43" t="s">
        <v>126</v>
      </c>
      <c r="E28" s="41" t="s">
        <v>126</v>
      </c>
      <c r="F28" s="39" t="s">
        <v>196</v>
      </c>
      <c r="G28" s="40">
        <f>0.2*10</f>
        <v>2</v>
      </c>
      <c r="H28" s="14" t="s">
        <v>128</v>
      </c>
      <c r="I28" s="77"/>
    </row>
    <row r="29" spans="2:9" ht="18.75">
      <c r="B29" s="69">
        <v>11</v>
      </c>
      <c r="C29" s="89" t="s">
        <v>129</v>
      </c>
      <c r="D29" s="72" t="s">
        <v>130</v>
      </c>
      <c r="E29" s="14" t="s">
        <v>131</v>
      </c>
      <c r="F29" s="15" t="s">
        <v>132</v>
      </c>
      <c r="G29" s="16">
        <f>0.76*1</f>
        <v>0.76</v>
      </c>
      <c r="H29" s="14" t="s">
        <v>133</v>
      </c>
      <c r="I29" s="75" t="s">
        <v>104</v>
      </c>
    </row>
    <row r="30" spans="2:9" ht="18.75">
      <c r="B30" s="70"/>
      <c r="C30" s="89"/>
      <c r="D30" s="74"/>
      <c r="E30" s="14" t="s">
        <v>134</v>
      </c>
      <c r="F30" s="15">
        <v>2</v>
      </c>
      <c r="G30" s="16">
        <f>0.1*2</f>
        <v>0.2</v>
      </c>
      <c r="H30" s="14" t="s">
        <v>135</v>
      </c>
      <c r="I30" s="76"/>
    </row>
    <row r="31" spans="2:9" ht="18.95" customHeight="1">
      <c r="B31" s="70"/>
      <c r="C31" s="89"/>
      <c r="D31" s="72" t="s">
        <v>197</v>
      </c>
      <c r="E31" s="14" t="s">
        <v>198</v>
      </c>
      <c r="F31" s="15" t="s">
        <v>199</v>
      </c>
      <c r="G31" s="16">
        <v>0</v>
      </c>
      <c r="H31" s="14" t="s">
        <v>200</v>
      </c>
      <c r="I31" s="76"/>
    </row>
    <row r="32" spans="2:9" ht="18.75">
      <c r="B32" s="71"/>
      <c r="C32" s="89"/>
      <c r="D32" s="74"/>
      <c r="E32" s="14" t="s">
        <v>134</v>
      </c>
      <c r="F32" s="15">
        <v>1</v>
      </c>
      <c r="G32" s="16">
        <v>0</v>
      </c>
      <c r="H32" s="14" t="s">
        <v>201</v>
      </c>
      <c r="I32" s="77"/>
    </row>
    <row r="33" spans="2:9" ht="18.75">
      <c r="B33" s="69">
        <v>12</v>
      </c>
      <c r="C33" s="72" t="s">
        <v>202</v>
      </c>
      <c r="D33" s="72" t="s">
        <v>203</v>
      </c>
      <c r="E33" s="14" t="s">
        <v>102</v>
      </c>
      <c r="F33" s="15" t="s">
        <v>204</v>
      </c>
      <c r="G33" s="16">
        <f>1*0.6</f>
        <v>0.6</v>
      </c>
      <c r="H33" s="14" t="s">
        <v>205</v>
      </c>
      <c r="I33" s="75" t="s">
        <v>104</v>
      </c>
    </row>
    <row r="34" spans="2:9" ht="18.75">
      <c r="B34" s="70"/>
      <c r="C34" s="73"/>
      <c r="D34" s="73"/>
      <c r="E34" s="14" t="s">
        <v>206</v>
      </c>
      <c r="F34" s="15">
        <v>1</v>
      </c>
      <c r="G34" s="16">
        <f>5</f>
        <v>5</v>
      </c>
      <c r="H34" s="14" t="s">
        <v>207</v>
      </c>
      <c r="I34" s="76"/>
    </row>
    <row r="35" spans="2:9" ht="18.75">
      <c r="B35" s="71"/>
      <c r="C35" s="74"/>
      <c r="D35" s="74"/>
      <c r="E35" s="14" t="s">
        <v>208</v>
      </c>
      <c r="F35" s="15">
        <v>2</v>
      </c>
      <c r="G35" s="16">
        <v>10</v>
      </c>
      <c r="H35" s="14" t="s">
        <v>209</v>
      </c>
      <c r="I35" s="77"/>
    </row>
    <row r="36" spans="2:9" ht="18.75">
      <c r="B36" s="12">
        <v>13</v>
      </c>
      <c r="C36" s="65" t="s">
        <v>140</v>
      </c>
      <c r="D36" s="66"/>
      <c r="E36" s="66"/>
      <c r="F36" s="67"/>
      <c r="G36" s="16">
        <f>SUM(G3:G30)*10%</f>
        <v>24.11357125</v>
      </c>
      <c r="H36" s="14" t="s">
        <v>177</v>
      </c>
      <c r="I36" s="30" t="s">
        <v>104</v>
      </c>
    </row>
    <row r="37" spans="2:9" ht="30">
      <c r="B37" s="12">
        <v>14</v>
      </c>
      <c r="C37" s="68" t="s">
        <v>141</v>
      </c>
      <c r="D37" s="68"/>
      <c r="E37" s="68"/>
      <c r="F37" s="68"/>
      <c r="G37" s="16">
        <f>SUM(G3:G36)</f>
        <v>280.84928374999998</v>
      </c>
      <c r="H37" s="23" t="s">
        <v>142</v>
      </c>
      <c r="I37" s="30"/>
    </row>
    <row r="41" spans="2:9" ht="18.75">
      <c r="B41" s="19"/>
      <c r="C41" s="19"/>
      <c r="D41" s="42"/>
      <c r="E41" s="19"/>
      <c r="F41" s="19"/>
      <c r="G41" s="19"/>
      <c r="H41" s="19"/>
      <c r="I41" s="31"/>
    </row>
  </sheetData>
  <mergeCells count="35">
    <mergeCell ref="I33:I35"/>
    <mergeCell ref="C33:C35"/>
    <mergeCell ref="D33:D35"/>
    <mergeCell ref="C37:F37"/>
    <mergeCell ref="I22:I23"/>
    <mergeCell ref="C23:E23"/>
    <mergeCell ref="D29:D30"/>
    <mergeCell ref="C36:F36"/>
    <mergeCell ref="C29:C32"/>
    <mergeCell ref="B33:B35"/>
    <mergeCell ref="D31:D32"/>
    <mergeCell ref="I29:I32"/>
    <mergeCell ref="B4:B7"/>
    <mergeCell ref="C4:C7"/>
    <mergeCell ref="D4:D6"/>
    <mergeCell ref="I4:I7"/>
    <mergeCell ref="B15:B21"/>
    <mergeCell ref="C15:C21"/>
    <mergeCell ref="D18:D19"/>
    <mergeCell ref="D20:D21"/>
    <mergeCell ref="B8:B9"/>
    <mergeCell ref="C8:C9"/>
    <mergeCell ref="D8:D9"/>
    <mergeCell ref="I8:I9"/>
    <mergeCell ref="B24:B26"/>
    <mergeCell ref="B11:B13"/>
    <mergeCell ref="C11:C13"/>
    <mergeCell ref="D11:D13"/>
    <mergeCell ref="I11:I13"/>
    <mergeCell ref="B29:B32"/>
    <mergeCell ref="C24:C26"/>
    <mergeCell ref="I24:I26"/>
    <mergeCell ref="B27:B28"/>
    <mergeCell ref="C27:C28"/>
    <mergeCell ref="I27:I28"/>
  </mergeCells>
  <pageMargins left="0.7" right="0.7" top="0.75" bottom="0.75" header="0.3" footer="0.3"/>
  <pageSetup paperSize="9"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D034D-EAEC-E34D-8D0B-10F808CE4112}">
  <dimension ref="B2:D12"/>
  <sheetViews>
    <sheetView showGridLines="0" zoomScale="120" zoomScaleNormal="120" workbookViewId="0">
      <selection activeCell="B15" sqref="B15"/>
    </sheetView>
  </sheetViews>
  <sheetFormatPr defaultColWidth="10.875" defaultRowHeight="18.75"/>
  <cols>
    <col min="1" max="1" width="6.625" style="34" customWidth="1"/>
    <col min="2" max="2" width="69.125" style="34" customWidth="1"/>
    <col min="3" max="3" width="18" style="34" bestFit="1" customWidth="1"/>
    <col min="4" max="4" width="10.875" style="34"/>
    <col min="5" max="5" width="28.375" style="34" customWidth="1"/>
    <col min="6" max="16384" width="10.875" style="34"/>
  </cols>
  <sheetData>
    <row r="2" spans="2:4">
      <c r="B2" s="45" t="s">
        <v>31</v>
      </c>
      <c r="C2" s="34">
        <v>1</v>
      </c>
      <c r="D2" s="34" t="s">
        <v>32</v>
      </c>
    </row>
    <row r="3" spans="2:4">
      <c r="B3" s="34" t="s">
        <v>33</v>
      </c>
      <c r="C3" s="34">
        <v>1</v>
      </c>
      <c r="D3" s="34" t="s">
        <v>32</v>
      </c>
    </row>
    <row r="4" spans="2:4">
      <c r="B4" s="45" t="s">
        <v>34</v>
      </c>
      <c r="C4" s="34">
        <v>1</v>
      </c>
      <c r="D4" s="34" t="s">
        <v>32</v>
      </c>
    </row>
    <row r="5" spans="2:4">
      <c r="B5" s="34" t="s">
        <v>35</v>
      </c>
      <c r="C5" s="34">
        <v>1</v>
      </c>
      <c r="D5" s="34" t="s">
        <v>32</v>
      </c>
    </row>
    <row r="6" spans="2:4">
      <c r="B6" s="34" t="s">
        <v>36</v>
      </c>
      <c r="C6" s="34">
        <v>0.5</v>
      </c>
      <c r="D6" s="34" t="s">
        <v>32</v>
      </c>
    </row>
    <row r="7" spans="2:4">
      <c r="B7" s="34" t="s">
        <v>37</v>
      </c>
      <c r="C7" s="34">
        <v>2</v>
      </c>
      <c r="D7" s="34" t="s">
        <v>38</v>
      </c>
    </row>
    <row r="8" spans="2:4">
      <c r="B8" s="34" t="s">
        <v>39</v>
      </c>
      <c r="C8" s="34">
        <v>0.5</v>
      </c>
      <c r="D8" s="34" t="s">
        <v>32</v>
      </c>
    </row>
    <row r="9" spans="2:4">
      <c r="B9" s="34" t="s">
        <v>40</v>
      </c>
      <c r="C9" s="34">
        <v>0.5</v>
      </c>
      <c r="D9" s="34" t="s">
        <v>32</v>
      </c>
    </row>
    <row r="10" spans="2:4">
      <c r="B10" s="45" t="s">
        <v>41</v>
      </c>
      <c r="C10" s="34">
        <v>1</v>
      </c>
      <c r="D10" s="34" t="s">
        <v>32</v>
      </c>
    </row>
    <row r="11" spans="2:4">
      <c r="B11" s="34" t="s">
        <v>42</v>
      </c>
      <c r="C11" s="34">
        <v>0.5</v>
      </c>
      <c r="D11" s="34" t="s">
        <v>32</v>
      </c>
    </row>
    <row r="12" spans="2:4">
      <c r="B12" s="34" t="s">
        <v>43</v>
      </c>
      <c r="C12" s="34">
        <v>0.5</v>
      </c>
      <c r="D12" s="34" t="s">
        <v>32</v>
      </c>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E5047-CD2E-B04D-9D40-5D605B84A355}">
  <dimension ref="B3:D23"/>
  <sheetViews>
    <sheetView showGridLines="0" view="pageBreakPreview" zoomScale="60" zoomScaleNormal="120" workbookViewId="0">
      <selection activeCell="S29" sqref="S29"/>
    </sheetView>
  </sheetViews>
  <sheetFormatPr defaultColWidth="10.875" defaultRowHeight="18.75"/>
  <cols>
    <col min="1" max="1" width="6.625" style="34" customWidth="1"/>
    <col min="2" max="2" width="18.625" style="37" customWidth="1"/>
    <col min="3" max="3" width="69.125" style="34" customWidth="1"/>
    <col min="4" max="4" width="18" style="34" bestFit="1" customWidth="1"/>
    <col min="5" max="5" width="10.875" style="34"/>
    <col min="6" max="6" width="28.375" style="34" customWidth="1"/>
    <col min="7" max="16384" width="10.875" style="34"/>
  </cols>
  <sheetData>
    <row r="3" spans="2:4">
      <c r="B3" s="33" t="s">
        <v>44</v>
      </c>
      <c r="C3" s="33" t="s">
        <v>45</v>
      </c>
      <c r="D3" s="33" t="s">
        <v>46</v>
      </c>
    </row>
    <row r="4" spans="2:4" ht="37.5">
      <c r="B4" s="35" t="s">
        <v>47</v>
      </c>
      <c r="C4" s="36" t="s">
        <v>48</v>
      </c>
      <c r="D4" s="38" t="s">
        <v>49</v>
      </c>
    </row>
    <row r="5" spans="2:4" ht="37.5">
      <c r="B5" s="35" t="s">
        <v>50</v>
      </c>
      <c r="C5" s="36" t="s">
        <v>51</v>
      </c>
      <c r="D5" s="38" t="s">
        <v>52</v>
      </c>
    </row>
    <row r="6" spans="2:4">
      <c r="B6" s="35"/>
      <c r="C6" s="36"/>
      <c r="D6" s="36"/>
    </row>
    <row r="7" spans="2:4">
      <c r="B7" s="35"/>
      <c r="C7" s="36"/>
      <c r="D7" s="36"/>
    </row>
    <row r="8" spans="2:4">
      <c r="B8" s="35"/>
      <c r="C8" s="36"/>
      <c r="D8" s="36"/>
    </row>
    <row r="9" spans="2:4">
      <c r="B9" s="35"/>
      <c r="C9" s="36"/>
      <c r="D9" s="36"/>
    </row>
    <row r="10" spans="2:4">
      <c r="B10" s="35"/>
      <c r="C10" s="36"/>
      <c r="D10" s="36"/>
    </row>
    <row r="11" spans="2:4">
      <c r="B11" s="35"/>
      <c r="C11" s="36"/>
      <c r="D11" s="36"/>
    </row>
    <row r="12" spans="2:4">
      <c r="B12" s="35"/>
      <c r="C12" s="36"/>
      <c r="D12" s="36"/>
    </row>
    <row r="13" spans="2:4">
      <c r="B13" s="35"/>
      <c r="C13" s="36"/>
      <c r="D13" s="36"/>
    </row>
    <row r="14" spans="2:4">
      <c r="B14" s="35"/>
      <c r="C14" s="36"/>
      <c r="D14" s="36"/>
    </row>
    <row r="15" spans="2:4">
      <c r="B15" s="35"/>
      <c r="C15" s="36"/>
      <c r="D15" s="36"/>
    </row>
    <row r="16" spans="2:4">
      <c r="B16" s="35"/>
      <c r="C16" s="36"/>
      <c r="D16" s="36"/>
    </row>
    <row r="17" spans="2:4">
      <c r="B17" s="35"/>
      <c r="C17" s="36"/>
      <c r="D17" s="36"/>
    </row>
    <row r="18" spans="2:4">
      <c r="B18" s="35"/>
      <c r="C18" s="36"/>
      <c r="D18" s="36"/>
    </row>
    <row r="19" spans="2:4">
      <c r="B19" s="35"/>
      <c r="C19" s="36"/>
      <c r="D19" s="36"/>
    </row>
    <row r="20" spans="2:4">
      <c r="B20" s="35"/>
      <c r="C20" s="36"/>
      <c r="D20" s="36"/>
    </row>
    <row r="21" spans="2:4">
      <c r="B21" s="35"/>
      <c r="C21" s="36"/>
      <c r="D21" s="36"/>
    </row>
    <row r="22" spans="2:4">
      <c r="B22" s="35"/>
      <c r="C22" s="36"/>
      <c r="D22" s="36"/>
    </row>
    <row r="23" spans="2:4">
      <c r="B23" s="35"/>
      <c r="C23" s="36"/>
      <c r="D23" s="36"/>
    </row>
  </sheetData>
  <phoneticPr fontId="13" type="noConversion"/>
  <pageMargins left="0.7" right="0.7" top="0.75" bottom="0.75" header="0.3" footer="0.3"/>
  <pageSetup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9F34C-2924-2842-88E1-B4AF15C42EC7}">
  <dimension ref="A1"/>
  <sheetViews>
    <sheetView showGridLines="0" view="pageBreakPreview" zoomScale="60" zoomScaleNormal="100" workbookViewId="0">
      <selection activeCell="O37" sqref="O37"/>
    </sheetView>
  </sheetViews>
  <sheetFormatPr defaultColWidth="11" defaultRowHeight="15.75"/>
  <sheetData/>
  <pageMargins left="0.7" right="0.7" top="0.75" bottom="0.75" header="0.3" footer="0.3"/>
  <pageSetup scale="4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4758F-4B31-4219-B708-FBA043E1A608}">
  <dimension ref="C2:W44"/>
  <sheetViews>
    <sheetView showGridLines="0" tabSelected="1" topLeftCell="H8" zoomScale="80" zoomScaleNormal="80" zoomScaleSheetLayoutView="96" workbookViewId="0">
      <selection activeCell="P7" sqref="P7"/>
    </sheetView>
  </sheetViews>
  <sheetFormatPr defaultColWidth="11" defaultRowHeight="15.75"/>
  <cols>
    <col min="1" max="1" width="10.875" customWidth="1"/>
    <col min="7" max="7" width="17.875" customWidth="1"/>
    <col min="16" max="16" width="8.125" customWidth="1"/>
    <col min="17" max="17" width="6.375" customWidth="1"/>
  </cols>
  <sheetData>
    <row r="2" spans="7:23" ht="33.75">
      <c r="G2" s="3" t="s">
        <v>53</v>
      </c>
      <c r="R2" s="4" t="s">
        <v>54</v>
      </c>
    </row>
    <row r="3" spans="7:23" ht="170.1" customHeight="1">
      <c r="R3" s="64" t="s">
        <v>55</v>
      </c>
      <c r="S3" s="64"/>
      <c r="T3" s="64"/>
      <c r="U3" s="64"/>
      <c r="V3" s="64"/>
      <c r="W3" s="64"/>
    </row>
    <row r="4" spans="7:23" ht="20.25">
      <c r="R4" s="4" t="s">
        <v>56</v>
      </c>
    </row>
    <row r="5" spans="7:23">
      <c r="R5" s="2" t="s">
        <v>57</v>
      </c>
    </row>
    <row r="6" spans="7:23">
      <c r="R6" s="2" t="s">
        <v>58</v>
      </c>
    </row>
    <row r="7" spans="7:23">
      <c r="R7" s="2" t="s">
        <v>59</v>
      </c>
    </row>
    <row r="9" spans="7:23" ht="20.25">
      <c r="R9" s="4" t="s">
        <v>60</v>
      </c>
    </row>
    <row r="10" spans="7:23">
      <c r="R10" s="2" t="s">
        <v>61</v>
      </c>
    </row>
    <row r="11" spans="7:23">
      <c r="R11" s="2"/>
    </row>
    <row r="14" spans="7:23" ht="20.25">
      <c r="R14" s="4" t="s">
        <v>62</v>
      </c>
    </row>
    <row r="15" spans="7:23">
      <c r="R15" s="2" t="s">
        <v>63</v>
      </c>
    </row>
    <row r="17" spans="18:18" ht="20.25">
      <c r="R17" s="4" t="s">
        <v>64</v>
      </c>
    </row>
    <row r="18" spans="18:18">
      <c r="R18" t="s">
        <v>65</v>
      </c>
    </row>
    <row r="21" spans="18:18" ht="20.25">
      <c r="R21" s="4" t="s">
        <v>66</v>
      </c>
    </row>
    <row r="22" spans="18:18">
      <c r="R22" t="s">
        <v>67</v>
      </c>
    </row>
    <row r="23" spans="18:18">
      <c r="R23" t="s">
        <v>68</v>
      </c>
    </row>
    <row r="26" spans="18:18" ht="20.25">
      <c r="R26" s="4"/>
    </row>
    <row r="33" spans="3:18" ht="20.25">
      <c r="R33" s="4"/>
    </row>
    <row r="36" spans="3:18" ht="20.25">
      <c r="C36" s="5" t="s">
        <v>69</v>
      </c>
    </row>
    <row r="37" spans="3:18">
      <c r="C37" s="6" t="s">
        <v>70</v>
      </c>
    </row>
    <row r="38" spans="3:18">
      <c r="C38" s="6" t="s">
        <v>71</v>
      </c>
    </row>
    <row r="39" spans="3:18">
      <c r="C39" s="7" t="s">
        <v>72</v>
      </c>
    </row>
    <row r="40" spans="3:18">
      <c r="C40" s="6" t="s">
        <v>73</v>
      </c>
    </row>
    <row r="41" spans="3:18">
      <c r="C41" s="7" t="s">
        <v>74</v>
      </c>
    </row>
    <row r="42" spans="3:18">
      <c r="C42" s="6" t="s">
        <v>75</v>
      </c>
    </row>
    <row r="43" spans="3:18">
      <c r="C43" s="6" t="s">
        <v>76</v>
      </c>
    </row>
    <row r="44" spans="3:18">
      <c r="C44" s="6" t="s">
        <v>77</v>
      </c>
    </row>
  </sheetData>
  <mergeCells count="1">
    <mergeCell ref="R3:W3"/>
  </mergeCells>
  <pageMargins left="0.7" right="0.7" top="0.75" bottom="0.75" header="0.3" footer="0.3"/>
  <pageSetup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7CECB-C5B6-F24D-9AFF-2698F0FBB362}">
  <dimension ref="C2:W54"/>
  <sheetViews>
    <sheetView showGridLines="0" view="pageBreakPreview" topLeftCell="A7" zoomScale="60" zoomScaleNormal="100" workbookViewId="0">
      <selection activeCell="T44" sqref="T44"/>
    </sheetView>
  </sheetViews>
  <sheetFormatPr defaultColWidth="11" defaultRowHeight="15.75"/>
  <cols>
    <col min="1" max="1" width="10.875" customWidth="1"/>
    <col min="7" max="7" width="17.875" customWidth="1"/>
    <col min="16" max="16" width="8.125" customWidth="1"/>
    <col min="17" max="17" width="6.375" customWidth="1"/>
  </cols>
  <sheetData>
    <row r="2" spans="7:23" ht="33.75">
      <c r="G2" s="3" t="s">
        <v>53</v>
      </c>
      <c r="R2" s="4" t="s">
        <v>54</v>
      </c>
    </row>
    <row r="3" spans="7:23" ht="170.1" customHeight="1">
      <c r="R3" s="64" t="s">
        <v>55</v>
      </c>
      <c r="S3" s="64"/>
      <c r="T3" s="64"/>
      <c r="U3" s="64"/>
      <c r="V3" s="64"/>
      <c r="W3" s="64"/>
    </row>
    <row r="4" spans="7:23" ht="20.25">
      <c r="R4" s="4" t="s">
        <v>56</v>
      </c>
    </row>
    <row r="5" spans="7:23">
      <c r="R5" s="2" t="s">
        <v>57</v>
      </c>
    </row>
    <row r="6" spans="7:23">
      <c r="R6" s="2" t="s">
        <v>58</v>
      </c>
    </row>
    <row r="7" spans="7:23">
      <c r="R7" s="2" t="s">
        <v>59</v>
      </c>
    </row>
    <row r="9" spans="7:23" ht="20.25">
      <c r="R9" s="4" t="s">
        <v>60</v>
      </c>
    </row>
    <row r="10" spans="7:23">
      <c r="R10" s="2" t="s">
        <v>78</v>
      </c>
    </row>
    <row r="11" spans="7:23">
      <c r="R11" s="2" t="s">
        <v>79</v>
      </c>
    </row>
    <row r="14" spans="7:23" ht="20.25">
      <c r="R14" s="4" t="s">
        <v>62</v>
      </c>
    </row>
    <row r="15" spans="7:23">
      <c r="R15" s="2" t="s">
        <v>63</v>
      </c>
    </row>
    <row r="17" spans="18:18" ht="20.25">
      <c r="R17" s="4" t="s">
        <v>64</v>
      </c>
    </row>
    <row r="18" spans="18:18">
      <c r="R18" t="s">
        <v>80</v>
      </c>
    </row>
    <row r="21" spans="18:18" ht="20.25">
      <c r="R21" s="4" t="s">
        <v>66</v>
      </c>
    </row>
    <row r="22" spans="18:18">
      <c r="R22" t="s">
        <v>67</v>
      </c>
    </row>
    <row r="23" spans="18:18">
      <c r="R23" t="s">
        <v>68</v>
      </c>
    </row>
    <row r="26" spans="18:18" ht="20.25">
      <c r="R26" s="4"/>
    </row>
    <row r="33" spans="3:18" ht="20.25">
      <c r="R33" s="4"/>
    </row>
    <row r="44" spans="3:18" ht="20.25">
      <c r="C44" s="5" t="s">
        <v>69</v>
      </c>
    </row>
    <row r="45" spans="3:18">
      <c r="C45" s="6" t="s">
        <v>70</v>
      </c>
    </row>
    <row r="46" spans="3:18">
      <c r="C46" s="6" t="s">
        <v>71</v>
      </c>
    </row>
    <row r="47" spans="3:18">
      <c r="C47" s="7" t="s">
        <v>72</v>
      </c>
    </row>
    <row r="48" spans="3:18">
      <c r="C48" s="6" t="s">
        <v>73</v>
      </c>
    </row>
    <row r="49" spans="3:3">
      <c r="C49" s="6" t="s">
        <v>81</v>
      </c>
    </row>
    <row r="50" spans="3:3">
      <c r="C50" s="6" t="s">
        <v>82</v>
      </c>
    </row>
    <row r="51" spans="3:3">
      <c r="C51" s="7" t="s">
        <v>74</v>
      </c>
    </row>
    <row r="52" spans="3:3">
      <c r="C52" s="6" t="s">
        <v>75</v>
      </c>
    </row>
    <row r="53" spans="3:3">
      <c r="C53" s="6" t="s">
        <v>76</v>
      </c>
    </row>
    <row r="54" spans="3:3">
      <c r="C54" s="6" t="s">
        <v>77</v>
      </c>
    </row>
  </sheetData>
  <mergeCells count="1">
    <mergeCell ref="R3:W3"/>
  </mergeCells>
  <pageMargins left="0.7" right="0.7" top="0.75" bottom="0.75" header="0.3" footer="0.3"/>
  <pageSetup scale="3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2887A-C927-2545-8644-D01EFFA4C79D}">
  <dimension ref="A1"/>
  <sheetViews>
    <sheetView showGridLines="0" topLeftCell="A3" workbookViewId="0">
      <selection activeCell="E30" sqref="E30"/>
    </sheetView>
  </sheetViews>
  <sheetFormatPr defaultColWidth="11" defaultRowHeight="15.75"/>
  <cols>
    <col min="2" max="2" width="25.375" bestFit="1" customWidth="1"/>
  </cols>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B9F31-EC20-F54C-87DA-E97C5242D3F3}">
  <dimension ref="B1:Q21"/>
  <sheetViews>
    <sheetView showGridLines="0" zoomScale="150" zoomScaleNormal="150" workbookViewId="0">
      <selection activeCell="E21" sqref="E21"/>
    </sheetView>
  </sheetViews>
  <sheetFormatPr defaultColWidth="8.875" defaultRowHeight="15"/>
  <cols>
    <col min="1" max="1" width="3.875" style="11" customWidth="1"/>
    <col min="2" max="2" width="7.125" style="11" customWidth="1"/>
    <col min="3" max="3" width="4.875" style="11" bestFit="1" customWidth="1"/>
    <col min="4" max="4" width="17.5" style="20" customWidth="1"/>
    <col min="5" max="5" width="26" style="11" customWidth="1"/>
    <col min="6" max="6" width="15.875" style="11" customWidth="1"/>
    <col min="7" max="7" width="21.125" style="11" customWidth="1"/>
    <col min="8" max="8" width="16.625" style="11" customWidth="1"/>
    <col min="9" max="9" width="12.5" style="11" customWidth="1"/>
    <col min="10" max="10" width="61.625" style="11" customWidth="1"/>
    <col min="11" max="11" width="19.625" style="28" customWidth="1"/>
    <col min="12" max="16384" width="8.875" style="11"/>
  </cols>
  <sheetData>
    <row r="1" spans="3:17">
      <c r="D1" s="1"/>
    </row>
    <row r="2" spans="3:17" ht="18.75">
      <c r="C2" s="10" t="s">
        <v>83</v>
      </c>
      <c r="D2" s="10" t="s">
        <v>84</v>
      </c>
      <c r="E2" s="10" t="s">
        <v>85</v>
      </c>
      <c r="F2" s="8" t="s">
        <v>86</v>
      </c>
      <c r="G2" s="8" t="s">
        <v>87</v>
      </c>
      <c r="H2" s="8" t="s">
        <v>88</v>
      </c>
      <c r="I2" s="8" t="s">
        <v>89</v>
      </c>
      <c r="J2" s="9" t="s">
        <v>84</v>
      </c>
      <c r="K2" s="10" t="s">
        <v>90</v>
      </c>
      <c r="Q2" s="11" t="s">
        <v>91</v>
      </c>
    </row>
    <row r="3" spans="3:17" ht="18.75">
      <c r="C3" s="69">
        <v>1</v>
      </c>
      <c r="D3" s="72" t="s">
        <v>92</v>
      </c>
      <c r="E3" s="72" t="s">
        <v>93</v>
      </c>
      <c r="F3" s="22"/>
      <c r="G3" s="14" t="s">
        <v>94</v>
      </c>
      <c r="H3" s="15">
        <v>1</v>
      </c>
      <c r="I3" s="16">
        <f>0.0544*24*31</f>
        <v>40.473599999999998</v>
      </c>
      <c r="J3" s="17" t="s">
        <v>95</v>
      </c>
      <c r="K3" s="75" t="s">
        <v>96</v>
      </c>
    </row>
    <row r="4" spans="3:17" ht="18.75">
      <c r="C4" s="71"/>
      <c r="D4" s="74"/>
      <c r="E4" s="74"/>
      <c r="F4" s="44"/>
      <c r="G4" s="14" t="s">
        <v>97</v>
      </c>
      <c r="H4" s="15" t="s">
        <v>98</v>
      </c>
      <c r="I4" s="16">
        <f>0.096*20</f>
        <v>1.92</v>
      </c>
      <c r="J4" s="17" t="s">
        <v>99</v>
      </c>
      <c r="K4" s="77"/>
    </row>
    <row r="5" spans="3:17" ht="20.100000000000001" customHeight="1">
      <c r="C5" s="18">
        <v>2</v>
      </c>
      <c r="D5" s="22" t="s">
        <v>100</v>
      </c>
      <c r="E5" s="22" t="s">
        <v>101</v>
      </c>
      <c r="F5" s="22"/>
      <c r="G5" s="14" t="s">
        <v>102</v>
      </c>
      <c r="H5" s="15">
        <v>10000</v>
      </c>
      <c r="I5" s="16">
        <f>1.2/100</f>
        <v>1.2E-2</v>
      </c>
      <c r="J5" s="14" t="s">
        <v>103</v>
      </c>
      <c r="K5" s="29" t="s">
        <v>104</v>
      </c>
    </row>
    <row r="6" spans="3:17" ht="18.75">
      <c r="C6" s="21">
        <v>3</v>
      </c>
      <c r="D6" s="32" t="s">
        <v>105</v>
      </c>
      <c r="E6" s="32" t="s">
        <v>106</v>
      </c>
      <c r="F6" s="32"/>
      <c r="G6" s="14" t="s">
        <v>107</v>
      </c>
      <c r="H6" s="15" t="s">
        <v>108</v>
      </c>
      <c r="I6" s="16">
        <f>0.025*30</f>
        <v>0.75</v>
      </c>
      <c r="J6" s="14" t="s">
        <v>109</v>
      </c>
      <c r="K6" s="75" t="s">
        <v>104</v>
      </c>
    </row>
    <row r="7" spans="3:17" ht="18.75">
      <c r="C7" s="12">
        <v>4</v>
      </c>
      <c r="D7" s="78" t="s">
        <v>110</v>
      </c>
      <c r="E7" s="79"/>
      <c r="F7" s="79"/>
      <c r="G7" s="80"/>
      <c r="H7" s="15" t="s">
        <v>111</v>
      </c>
      <c r="I7" s="16">
        <f>0.114*10</f>
        <v>1.1400000000000001</v>
      </c>
      <c r="J7" s="14" t="s">
        <v>112</v>
      </c>
      <c r="K7" s="77"/>
    </row>
    <row r="8" spans="3:17" ht="18.75">
      <c r="C8" s="69">
        <v>5</v>
      </c>
      <c r="D8" s="72" t="s">
        <v>113</v>
      </c>
      <c r="E8" s="14" t="s">
        <v>114</v>
      </c>
      <c r="F8" s="14"/>
      <c r="G8" s="14" t="s">
        <v>115</v>
      </c>
      <c r="H8" s="15" t="s">
        <v>116</v>
      </c>
      <c r="I8" s="16">
        <f>1*0.1</f>
        <v>0.1</v>
      </c>
      <c r="J8" s="14" t="s">
        <v>117</v>
      </c>
      <c r="K8" s="75" t="s">
        <v>104</v>
      </c>
    </row>
    <row r="9" spans="3:17" ht="18.75">
      <c r="C9" s="70"/>
      <c r="D9" s="73"/>
      <c r="E9" s="14" t="s">
        <v>118</v>
      </c>
      <c r="F9" s="14"/>
      <c r="G9" s="14" t="s">
        <v>119</v>
      </c>
      <c r="H9" s="15">
        <v>1000</v>
      </c>
      <c r="I9" s="16">
        <v>0</v>
      </c>
      <c r="J9" s="14" t="s">
        <v>120</v>
      </c>
      <c r="K9" s="76"/>
    </row>
    <row r="10" spans="3:17" ht="18.75">
      <c r="C10" s="71"/>
      <c r="D10" s="74"/>
      <c r="E10" s="14" t="s">
        <v>121</v>
      </c>
      <c r="F10" s="14"/>
      <c r="G10" s="14" t="s">
        <v>122</v>
      </c>
      <c r="H10" s="15">
        <v>1000</v>
      </c>
      <c r="I10" s="16">
        <v>0</v>
      </c>
      <c r="J10" s="14" t="s">
        <v>120</v>
      </c>
      <c r="K10" s="77"/>
    </row>
    <row r="11" spans="3:17" ht="18.75">
      <c r="C11" s="69">
        <v>6</v>
      </c>
      <c r="D11" s="72" t="s">
        <v>123</v>
      </c>
      <c r="E11" s="43" t="s">
        <v>124</v>
      </c>
      <c r="F11" s="43"/>
      <c r="G11" s="41" t="s">
        <v>124</v>
      </c>
      <c r="H11" s="39">
        <v>1</v>
      </c>
      <c r="I11" s="40">
        <v>1</v>
      </c>
      <c r="J11" s="14" t="s">
        <v>125</v>
      </c>
      <c r="K11" s="75" t="s">
        <v>104</v>
      </c>
    </row>
    <row r="12" spans="3:17" ht="18.75">
      <c r="C12" s="71"/>
      <c r="D12" s="73"/>
      <c r="E12" s="43" t="s">
        <v>126</v>
      </c>
      <c r="F12" s="43"/>
      <c r="G12" s="41" t="s">
        <v>126</v>
      </c>
      <c r="H12" s="39" t="s">
        <v>127</v>
      </c>
      <c r="I12" s="40">
        <f>0.2*50</f>
        <v>10</v>
      </c>
      <c r="J12" s="14" t="s">
        <v>128</v>
      </c>
      <c r="K12" s="77"/>
    </row>
    <row r="13" spans="3:17" ht="18.75">
      <c r="C13" s="69">
        <v>7</v>
      </c>
      <c r="D13" s="72" t="s">
        <v>129</v>
      </c>
      <c r="E13" s="72" t="s">
        <v>130</v>
      </c>
      <c r="F13" s="22"/>
      <c r="G13" s="14" t="s">
        <v>131</v>
      </c>
      <c r="H13" s="15" t="s">
        <v>132</v>
      </c>
      <c r="I13" s="16">
        <f>0.76*1</f>
        <v>0.76</v>
      </c>
      <c r="J13" s="14" t="s">
        <v>133</v>
      </c>
      <c r="K13" s="75" t="s">
        <v>104</v>
      </c>
    </row>
    <row r="14" spans="3:17" ht="18.75">
      <c r="C14" s="71"/>
      <c r="D14" s="74"/>
      <c r="E14" s="74"/>
      <c r="F14" s="44"/>
      <c r="G14" s="14" t="s">
        <v>134</v>
      </c>
      <c r="H14" s="15">
        <v>1</v>
      </c>
      <c r="I14" s="16">
        <f>0.1</f>
        <v>0.1</v>
      </c>
      <c r="J14" s="14" t="s">
        <v>135</v>
      </c>
      <c r="K14" s="77"/>
    </row>
    <row r="15" spans="3:17" ht="18.75">
      <c r="C15" s="21">
        <v>8</v>
      </c>
      <c r="D15" s="13" t="s">
        <v>136</v>
      </c>
      <c r="E15" s="22" t="s">
        <v>137</v>
      </c>
      <c r="F15" s="22"/>
      <c r="G15" s="14" t="s">
        <v>138</v>
      </c>
      <c r="H15" s="15">
        <v>0</v>
      </c>
      <c r="I15" s="16">
        <v>0</v>
      </c>
      <c r="J15" s="14" t="s">
        <v>139</v>
      </c>
      <c r="K15" s="29" t="s">
        <v>96</v>
      </c>
    </row>
    <row r="16" spans="3:17" ht="18.75">
      <c r="C16" s="12">
        <v>9</v>
      </c>
      <c r="D16" s="65" t="s">
        <v>140</v>
      </c>
      <c r="E16" s="66"/>
      <c r="F16" s="66"/>
      <c r="G16" s="66"/>
      <c r="H16" s="67"/>
      <c r="I16" s="16">
        <f>SUM(I3:I14)*10%</f>
        <v>5.6255600000000001</v>
      </c>
      <c r="J16" s="14"/>
      <c r="K16" s="30"/>
    </row>
    <row r="17" spans="2:12" ht="30">
      <c r="C17" s="12">
        <v>10</v>
      </c>
      <c r="D17" s="68" t="s">
        <v>141</v>
      </c>
      <c r="E17" s="68"/>
      <c r="F17" s="68"/>
      <c r="G17" s="68"/>
      <c r="H17" s="68"/>
      <c r="I17" s="16">
        <f>SUM(I3:I16)</f>
        <v>61.881160000000001</v>
      </c>
      <c r="J17" s="23" t="s">
        <v>142</v>
      </c>
      <c r="K17" s="30"/>
    </row>
    <row r="21" spans="2:12" ht="18.75">
      <c r="B21" s="19"/>
      <c r="C21" s="19"/>
      <c r="D21" s="19"/>
      <c r="E21" s="19"/>
      <c r="F21" s="19"/>
      <c r="G21" s="19"/>
      <c r="H21" s="19"/>
      <c r="I21" s="19"/>
      <c r="J21" s="19"/>
      <c r="K21" s="31"/>
      <c r="L21" s="19"/>
    </row>
  </sheetData>
  <mergeCells count="18">
    <mergeCell ref="C3:C4"/>
    <mergeCell ref="D3:D4"/>
    <mergeCell ref="E3:E4"/>
    <mergeCell ref="K3:K4"/>
    <mergeCell ref="K6:K7"/>
    <mergeCell ref="D7:G7"/>
    <mergeCell ref="D16:H16"/>
    <mergeCell ref="D17:H17"/>
    <mergeCell ref="C8:C10"/>
    <mergeCell ref="D8:D10"/>
    <mergeCell ref="K8:K10"/>
    <mergeCell ref="C13:C14"/>
    <mergeCell ref="D13:D14"/>
    <mergeCell ref="E13:E14"/>
    <mergeCell ref="K13:K14"/>
    <mergeCell ref="C11:C12"/>
    <mergeCell ref="D11:D12"/>
    <mergeCell ref="K11:K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516C-4B52-7A48-83B2-700756931B20}">
  <dimension ref="B1:I30"/>
  <sheetViews>
    <sheetView showGridLines="0" view="pageBreakPreview" zoomScale="110" zoomScaleNormal="150" zoomScaleSheetLayoutView="110" workbookViewId="0">
      <selection activeCell="G3" sqref="G3"/>
    </sheetView>
  </sheetViews>
  <sheetFormatPr defaultColWidth="8.875" defaultRowHeight="15"/>
  <cols>
    <col min="1" max="1" width="3.875" style="11" customWidth="1"/>
    <col min="2" max="2" width="4.875" style="11" bestFit="1" customWidth="1"/>
    <col min="3" max="3" width="17.5" style="20" customWidth="1"/>
    <col min="4" max="4" width="26" style="11" customWidth="1"/>
    <col min="5" max="5" width="21.125" style="11" customWidth="1"/>
    <col min="6" max="6" width="16.625" style="11" customWidth="1"/>
    <col min="7" max="7" width="12.5" style="11" customWidth="1"/>
    <col min="8" max="8" width="61.625" style="11" customWidth="1"/>
    <col min="9" max="9" width="19.625" style="28" customWidth="1"/>
    <col min="10" max="16384" width="8.875" style="11"/>
  </cols>
  <sheetData>
    <row r="1" spans="2:9">
      <c r="C1" s="1"/>
    </row>
    <row r="2" spans="2:9" ht="18.75">
      <c r="B2" s="10" t="s">
        <v>83</v>
      </c>
      <c r="C2" s="10" t="s">
        <v>84</v>
      </c>
      <c r="D2" s="10" t="s">
        <v>85</v>
      </c>
      <c r="E2" s="8" t="s">
        <v>87</v>
      </c>
      <c r="F2" s="8" t="s">
        <v>88</v>
      </c>
      <c r="G2" s="8" t="s">
        <v>89</v>
      </c>
      <c r="H2" s="9" t="s">
        <v>84</v>
      </c>
      <c r="I2" s="10" t="s">
        <v>90</v>
      </c>
    </row>
    <row r="3" spans="2:9" ht="18.75">
      <c r="B3" s="12">
        <v>1</v>
      </c>
      <c r="C3" s="13" t="s">
        <v>143</v>
      </c>
      <c r="D3" s="13" t="s">
        <v>144</v>
      </c>
      <c r="E3" s="14" t="s">
        <v>145</v>
      </c>
      <c r="F3" s="60">
        <v>1</v>
      </c>
      <c r="G3" s="58">
        <f>0.0243*24*31</f>
        <v>18.079199999999997</v>
      </c>
      <c r="H3" s="14" t="s">
        <v>146</v>
      </c>
      <c r="I3" s="29" t="s">
        <v>96</v>
      </c>
    </row>
    <row r="4" spans="2:9" ht="18.75">
      <c r="B4" s="69">
        <v>2</v>
      </c>
      <c r="C4" s="72" t="s">
        <v>147</v>
      </c>
      <c r="D4" s="72" t="s">
        <v>148</v>
      </c>
      <c r="E4" s="14" t="s">
        <v>149</v>
      </c>
      <c r="F4" s="61">
        <v>2</v>
      </c>
      <c r="G4" s="59">
        <f>0.05*744*2</f>
        <v>74.400000000000006</v>
      </c>
      <c r="H4" s="17" t="s">
        <v>150</v>
      </c>
      <c r="I4" s="75" t="s">
        <v>96</v>
      </c>
    </row>
    <row r="5" spans="2:9" ht="18.75">
      <c r="B5" s="70"/>
      <c r="C5" s="73"/>
      <c r="D5" s="73"/>
      <c r="E5" s="14" t="s">
        <v>151</v>
      </c>
      <c r="F5" s="61" t="s">
        <v>152</v>
      </c>
      <c r="G5" s="59">
        <f>0.005*744*4</f>
        <v>14.88</v>
      </c>
      <c r="H5" s="17" t="s">
        <v>153</v>
      </c>
      <c r="I5" s="76"/>
    </row>
    <row r="6" spans="2:9" ht="18.75">
      <c r="B6" s="70"/>
      <c r="C6" s="73"/>
      <c r="D6" s="74"/>
      <c r="E6" s="14" t="s">
        <v>97</v>
      </c>
      <c r="F6" s="15" t="s">
        <v>98</v>
      </c>
      <c r="G6" s="59">
        <v>0</v>
      </c>
      <c r="H6" s="17" t="s">
        <v>154</v>
      </c>
      <c r="I6" s="76"/>
    </row>
    <row r="7" spans="2:9" ht="18.75">
      <c r="B7" s="71"/>
      <c r="C7" s="74"/>
      <c r="D7" s="14" t="s">
        <v>155</v>
      </c>
      <c r="E7" s="14" t="s">
        <v>156</v>
      </c>
      <c r="F7" s="15" t="s">
        <v>157</v>
      </c>
      <c r="G7" s="16">
        <f>0.1*5</f>
        <v>0.5</v>
      </c>
      <c r="H7" s="17" t="s">
        <v>158</v>
      </c>
      <c r="I7" s="77"/>
    </row>
    <row r="8" spans="2:9" ht="18.75">
      <c r="B8" s="69">
        <v>3</v>
      </c>
      <c r="C8" s="81" t="s">
        <v>159</v>
      </c>
      <c r="D8" s="81" t="s">
        <v>160</v>
      </c>
      <c r="E8" s="25" t="s">
        <v>161</v>
      </c>
      <c r="F8" s="26">
        <v>1</v>
      </c>
      <c r="G8" s="27">
        <f>0.052*744</f>
        <v>38.687999999999995</v>
      </c>
      <c r="H8" s="25" t="s">
        <v>162</v>
      </c>
      <c r="I8" s="75" t="s">
        <v>96</v>
      </c>
    </row>
    <row r="9" spans="2:9" s="24" customFormat="1" ht="18.75">
      <c r="B9" s="71"/>
      <c r="C9" s="82"/>
      <c r="D9" s="82"/>
      <c r="E9" s="25" t="s">
        <v>107</v>
      </c>
      <c r="F9" s="26" t="s">
        <v>111</v>
      </c>
      <c r="G9" s="27">
        <f>0.138*10</f>
        <v>1.3800000000000001</v>
      </c>
      <c r="H9" s="25" t="s">
        <v>163</v>
      </c>
      <c r="I9" s="77"/>
    </row>
    <row r="10" spans="2:9" ht="20.100000000000001" customHeight="1">
      <c r="B10" s="18">
        <v>4</v>
      </c>
      <c r="C10" s="22" t="s">
        <v>100</v>
      </c>
      <c r="D10" s="22" t="s">
        <v>101</v>
      </c>
      <c r="E10" s="14" t="s">
        <v>102</v>
      </c>
      <c r="F10" s="15">
        <v>10000</v>
      </c>
      <c r="G10" s="16">
        <f>1.2/100</f>
        <v>1.2E-2</v>
      </c>
      <c r="H10" s="14" t="s">
        <v>103</v>
      </c>
      <c r="I10" s="29" t="s">
        <v>104</v>
      </c>
    </row>
    <row r="11" spans="2:9" ht="18.75">
      <c r="B11" s="21">
        <v>5</v>
      </c>
      <c r="C11" s="32" t="s">
        <v>105</v>
      </c>
      <c r="D11" s="32" t="s">
        <v>106</v>
      </c>
      <c r="E11" s="14" t="s">
        <v>107</v>
      </c>
      <c r="F11" s="15" t="s">
        <v>108</v>
      </c>
      <c r="G11" s="16">
        <f>0.025*30</f>
        <v>0.75</v>
      </c>
      <c r="H11" s="14" t="s">
        <v>109</v>
      </c>
      <c r="I11" s="75" t="s">
        <v>104</v>
      </c>
    </row>
    <row r="12" spans="2:9" ht="18.75">
      <c r="B12" s="21">
        <v>6</v>
      </c>
      <c r="C12" s="14" t="s">
        <v>69</v>
      </c>
      <c r="D12" s="57" t="s">
        <v>164</v>
      </c>
      <c r="E12" s="41" t="s">
        <v>165</v>
      </c>
      <c r="F12" s="62">
        <v>0</v>
      </c>
      <c r="G12" s="63">
        <v>0</v>
      </c>
      <c r="H12" s="14" t="s">
        <v>166</v>
      </c>
      <c r="I12" s="76"/>
    </row>
    <row r="13" spans="2:9" ht="18.75">
      <c r="B13" s="12">
        <v>7</v>
      </c>
      <c r="C13" s="78" t="s">
        <v>110</v>
      </c>
      <c r="D13" s="79"/>
      <c r="E13" s="80"/>
      <c r="F13" s="15" t="s">
        <v>111</v>
      </c>
      <c r="G13" s="16">
        <f>0.114*10</f>
        <v>1.1400000000000001</v>
      </c>
      <c r="H13" s="14" t="s">
        <v>112</v>
      </c>
      <c r="I13" s="77"/>
    </row>
    <row r="14" spans="2:9" ht="18.75">
      <c r="B14" s="69">
        <v>8</v>
      </c>
      <c r="C14" s="72" t="s">
        <v>113</v>
      </c>
      <c r="D14" s="14" t="s">
        <v>114</v>
      </c>
      <c r="E14" s="14" t="s">
        <v>115</v>
      </c>
      <c r="F14" s="15" t="s">
        <v>116</v>
      </c>
      <c r="G14" s="16">
        <f>1*0.1</f>
        <v>0.1</v>
      </c>
      <c r="H14" s="14" t="s">
        <v>117</v>
      </c>
      <c r="I14" s="75" t="s">
        <v>104</v>
      </c>
    </row>
    <row r="15" spans="2:9" ht="18.75">
      <c r="B15" s="70"/>
      <c r="C15" s="73"/>
      <c r="D15" s="14" t="s">
        <v>118</v>
      </c>
      <c r="E15" s="14" t="s">
        <v>119</v>
      </c>
      <c r="F15" s="15">
        <v>1000</v>
      </c>
      <c r="G15" s="16">
        <v>0</v>
      </c>
      <c r="H15" s="14" t="s">
        <v>120</v>
      </c>
      <c r="I15" s="76"/>
    </row>
    <row r="16" spans="2:9" ht="18.75">
      <c r="B16" s="70"/>
      <c r="C16" s="73"/>
      <c r="D16" s="14" t="s">
        <v>121</v>
      </c>
      <c r="E16" s="14" t="s">
        <v>122</v>
      </c>
      <c r="F16" s="15">
        <v>1000</v>
      </c>
      <c r="G16" s="16">
        <v>0</v>
      </c>
      <c r="H16" s="14" t="s">
        <v>120</v>
      </c>
      <c r="I16" s="76"/>
    </row>
    <row r="17" spans="2:9" ht="18.75">
      <c r="B17" s="70"/>
      <c r="C17" s="73"/>
      <c r="D17" s="69" t="s">
        <v>167</v>
      </c>
      <c r="E17" s="14" t="s">
        <v>168</v>
      </c>
      <c r="F17" s="15">
        <v>10000</v>
      </c>
      <c r="G17" s="16">
        <f>0.25*10000/1000000</f>
        <v>2.5000000000000001E-3</v>
      </c>
      <c r="H17" s="14" t="s">
        <v>169</v>
      </c>
      <c r="I17" s="76"/>
    </row>
    <row r="18" spans="2:9" ht="37.5">
      <c r="B18" s="70"/>
      <c r="C18" s="73"/>
      <c r="D18" s="71"/>
      <c r="E18" s="14" t="s">
        <v>170</v>
      </c>
      <c r="F18" s="15">
        <v>10</v>
      </c>
      <c r="G18" s="16">
        <f>1.25*10/1000000</f>
        <v>1.2500000000000001E-5</v>
      </c>
      <c r="H18" s="14" t="s">
        <v>171</v>
      </c>
      <c r="I18" s="76"/>
    </row>
    <row r="19" spans="2:9" ht="18.75">
      <c r="B19" s="70"/>
      <c r="C19" s="73"/>
      <c r="D19" s="72" t="s">
        <v>172</v>
      </c>
      <c r="E19" s="14" t="s">
        <v>173</v>
      </c>
      <c r="F19" s="15">
        <v>3000</v>
      </c>
      <c r="G19" s="16">
        <v>1E-3</v>
      </c>
      <c r="H19" s="14" t="s">
        <v>174</v>
      </c>
      <c r="I19" s="76"/>
    </row>
    <row r="20" spans="2:9" ht="18.75">
      <c r="B20" s="71"/>
      <c r="C20" s="74"/>
      <c r="D20" s="74"/>
      <c r="E20" s="14" t="s">
        <v>175</v>
      </c>
      <c r="F20" s="15">
        <v>3000</v>
      </c>
      <c r="G20" s="16">
        <v>0.05</v>
      </c>
      <c r="H20" s="14" t="s">
        <v>176</v>
      </c>
      <c r="I20" s="77"/>
    </row>
    <row r="21" spans="2:9" ht="18.75">
      <c r="B21" s="69">
        <v>9</v>
      </c>
      <c r="C21" s="72" t="s">
        <v>123</v>
      </c>
      <c r="D21" s="43" t="s">
        <v>124</v>
      </c>
      <c r="E21" s="41" t="s">
        <v>124</v>
      </c>
      <c r="F21" s="39">
        <v>1</v>
      </c>
      <c r="G21" s="40">
        <v>1</v>
      </c>
      <c r="H21" s="14" t="s">
        <v>125</v>
      </c>
      <c r="I21" s="75" t="s">
        <v>104</v>
      </c>
    </row>
    <row r="22" spans="2:9" ht="18.75">
      <c r="B22" s="71"/>
      <c r="C22" s="73"/>
      <c r="D22" s="43" t="s">
        <v>126</v>
      </c>
      <c r="E22" s="41" t="s">
        <v>126</v>
      </c>
      <c r="F22" s="39" t="s">
        <v>127</v>
      </c>
      <c r="G22" s="40">
        <f>0.2*50</f>
        <v>10</v>
      </c>
      <c r="H22" s="14" t="s">
        <v>128</v>
      </c>
      <c r="I22" s="77"/>
    </row>
    <row r="23" spans="2:9" ht="18.75">
      <c r="B23" s="69">
        <v>10</v>
      </c>
      <c r="C23" s="72" t="s">
        <v>129</v>
      </c>
      <c r="D23" s="72" t="s">
        <v>130</v>
      </c>
      <c r="E23" s="14" t="s">
        <v>131</v>
      </c>
      <c r="F23" s="15" t="s">
        <v>132</v>
      </c>
      <c r="G23" s="16">
        <f>0.76*1</f>
        <v>0.76</v>
      </c>
      <c r="H23" s="14" t="s">
        <v>133</v>
      </c>
      <c r="I23" s="75" t="s">
        <v>104</v>
      </c>
    </row>
    <row r="24" spans="2:9" ht="18.75">
      <c r="B24" s="71"/>
      <c r="C24" s="74"/>
      <c r="D24" s="74"/>
      <c r="E24" s="14" t="s">
        <v>134</v>
      </c>
      <c r="F24" s="15">
        <v>1</v>
      </c>
      <c r="G24" s="16">
        <f>0.1</f>
        <v>0.1</v>
      </c>
      <c r="H24" s="14" t="s">
        <v>135</v>
      </c>
      <c r="I24" s="77"/>
    </row>
    <row r="25" spans="2:9" ht="18.75">
      <c r="B25" s="12">
        <v>11</v>
      </c>
      <c r="C25" s="65" t="s">
        <v>140</v>
      </c>
      <c r="D25" s="66"/>
      <c r="E25" s="66"/>
      <c r="F25" s="67"/>
      <c r="G25" s="16">
        <f>SUM(G3:G24)*10%</f>
        <v>16.184271249999998</v>
      </c>
      <c r="H25" s="14" t="s">
        <v>177</v>
      </c>
      <c r="I25" s="30" t="s">
        <v>104</v>
      </c>
    </row>
    <row r="26" spans="2:9" ht="30">
      <c r="B26" s="12">
        <v>12</v>
      </c>
      <c r="C26" s="83" t="s">
        <v>141</v>
      </c>
      <c r="D26" s="84"/>
      <c r="E26" s="84"/>
      <c r="F26" s="85"/>
      <c r="G26" s="16">
        <f>SUM(G3:G25)</f>
        <v>178.02698374999997</v>
      </c>
      <c r="H26" s="23" t="s">
        <v>142</v>
      </c>
      <c r="I26" s="30"/>
    </row>
    <row r="30" spans="2:9" ht="18.75">
      <c r="B30" s="19"/>
      <c r="C30" s="19"/>
      <c r="D30" s="19"/>
      <c r="E30" s="19"/>
      <c r="F30" s="19"/>
      <c r="G30" s="19"/>
      <c r="H30" s="19"/>
      <c r="I30" s="31"/>
    </row>
  </sheetData>
  <mergeCells count="24">
    <mergeCell ref="I4:I7"/>
    <mergeCell ref="I11:I13"/>
    <mergeCell ref="C13:E13"/>
    <mergeCell ref="C26:F26"/>
    <mergeCell ref="I14:I20"/>
    <mergeCell ref="C25:F25"/>
    <mergeCell ref="B21:B22"/>
    <mergeCell ref="C21:C22"/>
    <mergeCell ref="I21:I22"/>
    <mergeCell ref="I8:I9"/>
    <mergeCell ref="B23:B24"/>
    <mergeCell ref="C23:C24"/>
    <mergeCell ref="D23:D24"/>
    <mergeCell ref="I23:I24"/>
    <mergeCell ref="B8:B9"/>
    <mergeCell ref="D19:D20"/>
    <mergeCell ref="D17:D18"/>
    <mergeCell ref="B14:B20"/>
    <mergeCell ref="C14:C20"/>
    <mergeCell ref="B4:B7"/>
    <mergeCell ref="C4:C7"/>
    <mergeCell ref="D4:D6"/>
    <mergeCell ref="C8:C9"/>
    <mergeCell ref="D8:D9"/>
  </mergeCells>
  <pageMargins left="0.7" right="0.7" top="0.75" bottom="0.75" header="0.3" footer="0.3"/>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Phước Duy</dc:creator>
  <cp:keywords/>
  <dc:description/>
  <cp:lastModifiedBy/>
  <cp:revision/>
  <dcterms:created xsi:type="dcterms:W3CDTF">2022-01-26T02:41:40Z</dcterms:created>
  <dcterms:modified xsi:type="dcterms:W3CDTF">2025-08-26T13:10:09Z</dcterms:modified>
  <cp:category/>
  <cp:contentStatus/>
</cp:coreProperties>
</file>